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8" windowWidth="10800" windowHeight="4116" tabRatio="73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<sst xmlns="http://schemas.openxmlformats.org/spreadsheetml/2006/main" count="1073" uniqueCount="879">
  <si>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</si>
  <si>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</si>
  <si>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</si>
  <si>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</si>
  <si>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</si>
  <si>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</si>
  <si>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</si>
  <si>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</si>
  <si>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</si>
  <si>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</si>
  <si>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</si>
  <si>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</si>
  <si>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</si>
  <si>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</si>
  <si>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</si>
  <si>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</si>
  <si>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</si>
  <si>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</si>
  <si>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</si>
  <si>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</si>
  <si>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</si>
  <si>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</si>
  <si>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</si>
  <si>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</si>
  <si>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</si>
  <si>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</si>
  <si>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</si>
  <si>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</si>
  <si>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</si>
  <si>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</si>
  <si>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</si>
  <si>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</si>
  <si>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</si>
  <si>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</si>
  <si>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</si>
  <si>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</si>
  <si>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</si>
  <si>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</si>
  <si>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</si>
  <si>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</si>
  <si>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</si>
  <si>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</si>
  <si>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</si>
  <si>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</si>
  <si>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</si>
  <si>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</si>
  <si>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</si>
  <si>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</si>
  <si>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</si>
  <si>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</si>
  <si>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</si>
  <si>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</si>
  <si>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</si>
  <si>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</si>
  <si>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</si>
  <si>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</si>
  <si>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</si>
  <si>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</si>
  <si>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</si>
  <si>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</si>
  <si>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</si>
  <si>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</si>
  <si>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</si>
  <si>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</si>
  <si>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</si>
  <si>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</si>
  <si>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</si>
  <si>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</si>
  <si>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</si>
  <si>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</si>
  <si>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</si>
  <si>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</si>
  <si>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</si>
  <si>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</si>
  <si>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</si>
  <si>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</si>
  <si>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</si>
  <si>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</si>
  <si>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</si>
  <si>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</si>
  <si>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</si>
  <si>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</si>
  <si>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</si>
  <si>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</si>
  <si>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</si>
  <si>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</si>
  <si>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</si>
  <si>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</si>
  <si>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</si>
  <si>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</si>
  <si>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</si>
  <si>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</si>
  <si>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</si>
  <si>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</si>
  <si>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</si>
  <si>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</si>
  <si>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</si>
  <si>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</si>
  <si>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</si>
  <si>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</si>
  <si>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</si>
  <si>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</si>
  <si>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</si>
  <si>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</si>
  <si>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</si>
  <si>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</si>
  <si>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</si>
  <si>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</si>
  <si>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</si>
  <si>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</si>
  <si>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</si>
  <si>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</si>
  <si>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</si>
  <si>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</si>
  <si>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</si>
  <si>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</si>
  <si>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</si>
  <si>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</si>
  <si>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</si>
  <si>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</si>
  <si>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</si>
  <si>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</si>
  <si>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</si>
  <si>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</si>
  <si>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</si>
  <si>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</si>
  <si>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</si>
  <si>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</si>
  <si>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</si>
  <si>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</si>
  <si>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</si>
  <si>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</si>
  <si>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</si>
  <si>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</si>
  <si>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</si>
  <si>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</si>
  <si>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</si>
  <si>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</si>
  <si>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</si>
  <si>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</si>
  <si>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</si>
  <si>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</si>
  <si>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</si>
  <si>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</si>
  <si>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</si>
  <si>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</si>
  <si>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</si>
  <si>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</si>
  <si>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</si>
  <si>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</si>
  <si>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</si>
  <si>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</si>
  <si>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</si>
  <si>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</si>
  <si>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</si>
  <si>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</si>
  <si>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</si>
  <si>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</si>
  <si>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</si>
  <si>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</si>
  <si>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</si>
  <si>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</si>
  <si>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</si>
  <si>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</si>
  <si>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</si>
  <si>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</si>
  <si>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</si>
  <si>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</si>
  <si>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</si>
  <si>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</si>
  <si>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</si>
  <si>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</si>
  <si>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</si>
  <si>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</si>
  <si>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</si>
  <si>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</si>
  <si>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</si>
  <si>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</si>
  <si>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</si>
  <si>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</si>
  <si>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</si>
  <si>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</si>
  <si>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</si>
  <si>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</si>
  <si>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</si>
  <si>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</si>
  <si>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</si>
  <si>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</si>
  <si>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</si>
  <si>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</si>
  <si>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</si>
  <si>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</si>
  <si>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</si>
  <si>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</si>
  <si>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</si>
  <si>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</si>
  <si>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</si>
  <si>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</si>
  <si>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</si>
  <si>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</si>
  <si>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</si>
  <si>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</si>
  <si>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</si>
  <si>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</si>
  <si>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</si>
  <si>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</si>
  <si>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</si>
  <si>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</si>
  <si>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</si>
  <si>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</si>
  <si>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</si>
  <si>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</si>
  <si>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</si>
  <si>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</si>
  <si>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</si>
  <si>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</si>
  <si>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</si>
  <si>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</si>
  <si>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</si>
  <si>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</si>
  <si>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</si>
  <si>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</si>
  <si>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</si>
  <si>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</si>
  <si>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</si>
  <si>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</si>
  <si>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</si>
  <si>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</si>
  <si>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</si>
  <si>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</si>
  <si>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</si>
  <si>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</si>
  <si>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</si>
  <si>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</si>
  <si>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</si>
  <si>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</si>
  <si>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</si>
  <si>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</si>
  <si>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</si>
  <si>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</si>
  <si>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</si>
  <si>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</si>
  <si>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</si>
  <si>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</si>
  <si>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</si>
  <si>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</si>
  <si>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</si>
  <si>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</si>
  <si>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</si>
  <si>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</si>
  <si>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</si>
  <si>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</si>
  <si>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</si>
  <si>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</si>
  <si>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</si>
  <si>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</si>
  <si>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</si>
  <si>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</si>
  <si>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</si>
  <si>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</si>
  <si>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</si>
  <si>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</si>
  <si>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</si>
  <si>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</si>
  <si>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</si>
  <si>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</si>
  <si>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</si>
  <si>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</si>
  <si>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</si>
  <si>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</si>
  <si>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</si>
  <si>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</si>
  <si>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</si>
  <si>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</si>
  <si>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</si>
  <si>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</si>
  <si>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</si>
  <si>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</si>
  <si>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</si>
  <si>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</si>
  <si>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</si>
  <si>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</si>
  <si>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</si>
  <si>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</si>
  <si>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</si>
  <si>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</si>
  <si>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</si>
  <si>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</si>
  <si>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</si>
  <si>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</si>
  <si>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</si>
  <si>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</si>
  <si>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</si>
  <si>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</si>
  <si>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</si>
  <si>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</si>
  <si>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</si>
  <si>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</si>
  <si>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</si>
  <si>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</si>
  <si>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</si>
  <si>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</si>
  <si>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</si>
  <si>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</si>
  <si>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</si>
  <si>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</si>
  <si>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</si>
  <si>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</si>
  <si>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</si>
  <si>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</si>
  <si>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</si>
  <si>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</si>
  <si>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</si>
  <si>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</si>
  <si>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</si>
  <si>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</si>
  <si>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</si>
  <si>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</si>
  <si>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</si>
  <si>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</si>
  <si>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</si>
  <si>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</si>
  <si>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</si>
  <si>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</si>
  <si>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</si>
  <si>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</si>
  <si>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</si>
  <si>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</si>
  <si>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</si>
  <si>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</si>
  <si>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</si>
  <si>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</si>
  <si>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</si>
  <si>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</si>
  <si>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</si>
  <si>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</si>
  <si>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</si>
  <si>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</si>
  <si>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</si>
  <si>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</si>
  <si>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</si>
  <si>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</si>
  <si>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</si>
  <si>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</si>
  <si>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</si>
  <si>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</si>
  <si>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</si>
  <si>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</si>
  <si>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</si>
  <si>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</si>
  <si>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</si>
  <si>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</si>
  <si>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</si>
  <si>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</si>
  <si>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</si>
  <si>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</si>
  <si>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</si>
  <si>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</si>
  <si>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</si>
  <si>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</si>
  <si>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</si>
  <si>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</si>
  <si>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</si>
  <si>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</si>
  <si>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</si>
  <si>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</si>
  <si>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</si>
  <si>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</si>
  <si>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</si>
  <si>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</si>
  <si>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</si>
  <si>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</si>
  <si>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</si>
  <si>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</si>
  <si>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</si>
  <si>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</si>
  <si>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</si>
  <si>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</si>
  <si>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</si>
  <si>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</si>
  <si>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</si>
  <si>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</si>
  <si>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</si>
  <si>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</si>
  <si>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</si>
  <si>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</si>
  <si>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</si>
  <si>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</si>
  <si>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</si>
  <si>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</si>
  <si>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</si>
  <si>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</si>
  <si>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</si>
  <si>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</si>
  <si>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</si>
  <si>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</si>
  <si>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</si>
  <si>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</si>
  <si>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</si>
  <si>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</si>
  <si>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</si>
  <si>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</si>
  <si>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</si>
  <si>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</si>
  <si>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</si>
  <si>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</si>
  <si>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</si>
  <si>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</si>
  <si>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</si>
  <si>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</si>
  <si>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</si>
  <si>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</si>
  <si>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</si>
  <si>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</si>
  <si>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</si>
  <si>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</si>
  <si>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</si>
  <si>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</si>
  <si>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</si>
  <si>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</si>
  <si>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</si>
  <si>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</si>
  <si>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</si>
  <si>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</si>
  <si>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</si>
  <si>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</si>
  <si>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</si>
  <si>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</si>
  <si>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</si>
  <si>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</si>
  <si>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</si>
  <si>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</si>
  <si>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</si>
  <si>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</si>
  <si>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</si>
  <si>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</si>
  <si>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</si>
  <si>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</si>
  <si>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</si>
  <si>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</si>
  <si>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</si>
  <si>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</si>
  <si>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</si>
  <si>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</si>
  <si>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</si>
  <si>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</si>
  <si>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</si>
  <si>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</si>
  <si>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</si>
  <si>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</si>
  <si>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</si>
  <si>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</si>
  <si>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</si>
  <si>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</si>
  <si>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</si>
  <si>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</si>
  <si>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</si>
  <si>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</si>
  <si>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</si>
  <si>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</si>
  <si>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</si>
  <si>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</si>
  <si>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</si>
  <si>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</si>
  <si>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</si>
  <si>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</si>
  <si>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</si>
  <si>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</si>
  <si>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</si>
  <si>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</si>
  <si>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</si>
  <si>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</si>
  <si>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</si>
  <si>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</si>
  <si>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</si>
  <si>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</si>
  <si>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</si>
  <si>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</si>
  <si>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</si>
  <si>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</si>
  <si>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</si>
  <si>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</si>
  <si>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</si>
  <si>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</si>
  <si>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</si>
  <si>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</si>
  <si>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</si>
  <si>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</si>
  <si>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</si>
  <si>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</si>
  <si>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</si>
  <si>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</si>
  <si>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</si>
  <si>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</si>
  <si>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</si>
  <si>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</si>
  <si>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</si>
  <si>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</si>
  <si>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</si>
  <si>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</si>
  <si>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</si>
  <si>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</si>
  <si>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</si>
  <si>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</si>
  <si>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</si>
  <si>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</si>
  <si>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</si>
  <si>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</si>
  <si>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</si>
  <si>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</si>
  <si>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</si>
  <si>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</si>
  <si>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</si>
  <si>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</si>
  <si>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</si>
  <si>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</si>
  <si>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</si>
  <si>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</si>
  <si>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</si>
  <si>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</si>
  <si>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</si>
  <si>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</si>
  <si>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</si>
  <si>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</si>
  <si>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</si>
  <si>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</si>
  <si>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</si>
  <si>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</si>
  <si>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</si>
  <si>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</si>
  <si>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</si>
  <si>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</si>
  <si>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</si>
  <si>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</si>
  <si>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</si>
  <si>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</si>
  <si>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</si>
  <si>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</si>
  <si>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</si>
  <si>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</si>
  <si>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</si>
  <si>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</si>
  <si>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</si>
  <si>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</si>
  <si>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</si>
  <si>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</si>
  <si>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</si>
  <si>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</si>
  <si>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</si>
  <si>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</si>
  <si>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</si>
  <si>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</si>
  <si>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</si>
  <si>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</si>
  <si>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</si>
  <si>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</si>
  <si>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</si>
  <si>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</si>
  <si>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</si>
  <si>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</si>
  <si>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</si>
  <si>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</si>
  <si>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</si>
  <si>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</si>
  <si>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</si>
  <si>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</si>
  <si>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</si>
  <si>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</si>
  <si>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</si>
  <si>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</si>
  <si>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</si>
  <si>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</si>
  <si>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</si>
  <si>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</si>
  <si>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</si>
  <si>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</si>
  <si>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</si>
  <si>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</si>
  <si>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</si>
  <si>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</si>
  <si>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</si>
  <si>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</si>
  <si>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</si>
  <si>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</si>
  <si>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</si>
  <si>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</si>
  <si>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</si>
  <si>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</si>
  <si>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</si>
  <si>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</si>
  <si>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</si>
  <si>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</si>
  <si>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</si>
  <si>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</si>
  <si>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</si>
  <si>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</si>
  <si>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</si>
  <si>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</si>
  <si>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</si>
  <si>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</si>
  <si>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</si>
  <si>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</si>
  <si>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</si>
  <si>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</si>
  <si>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</si>
  <si>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</si>
  <si>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</si>
  <si>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</si>
  <si>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</si>
  <si>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</si>
  <si>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</si>
  <si>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</si>
  <si>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</si>
  <si>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</si>
  <si>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</si>
  <si>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</si>
  <si>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</si>
  <si>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</si>
  <si>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</si>
  <si>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</si>
  <si>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</si>
  <si>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</si>
  <si>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</si>
  <si>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</si>
  <si>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</si>
  <si>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</si>
  <si>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</si>
  <si>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</si>
  <si>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</si>
  <si>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</si>
  <si>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</si>
  <si>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</si>
  <si>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</si>
  <si>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</si>
  <si>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</si>
  <si>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</si>
  <si>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</si>
  <si>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</si>
  <si>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</si>
  <si>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</si>
  <si>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</si>
  <si>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</si>
  <si>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</si>
  <si>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</si>
  <si>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</si>
  <si>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</si>
  <si>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</si>
  <si>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</si>
  <si>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</si>
  <si>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</si>
  <si>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</si>
  <si>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</si>
  <si>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</si>
  <si>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</si>
  <si>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</si>
  <si>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</si>
  <si>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</si>
  <si>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</si>
  <si>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</si>
  <si>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</si>
  <si>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</si>
  <si>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</si>
  <si>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</si>
  <si>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</si>
  <si>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</si>
  <si>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</si>
  <si>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</si>
  <si>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</si>
  <si>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</si>
  <si>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</si>
  <si>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</si>
  <si>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</si>
  <si>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</si>
  <si>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</si>
  <si>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</si>
  <si>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</si>
  <si>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</si>
  <si>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</si>
  <si>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</si>
  <si>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</si>
  <si>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</si>
  <si>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</si>
  <si>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</si>
  <si>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</si>
  <si>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</si>
  <si>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</si>
  <si>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</si>
  <si>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</si>
  <si>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</si>
  <si>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</si>
  <si>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</si>
  <si>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</si>
  <si>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</si>
  <si>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</si>
  <si>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</si>
  <si>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</si>
  <si>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</si>
  <si>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</si>
  <si>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</si>
  <si>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</si>
  <si>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</si>
  <si>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</si>
  <si>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</si>
  <si>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</si>
  <si>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</si>
  <si>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</si>
  <si>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</si>
  <si>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</si>
  <si>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</si>
  <si>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</si>
  <si>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</si>
  <si>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</si>
  <si>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</si>
  <si>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</si>
  <si>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</si>
  <si>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</si>
  <si>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</si>
  <si>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</si>
  <si>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</si>
  <si>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</si>
  <si>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</si>
  <si>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</si>
  <si>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</si>
  <si>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</si>
  <si>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</si>
  <si>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</si>
  <si>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</si>
  <si>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</si>
  <si>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</si>
  <si>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</si>
  <si>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</si>
  <si>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</si>
  <si>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</si>
  <si>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</si>
  <si>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</si>
  <si>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</si>
  <si>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</si>
  <si>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</si>
  <si>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</si>
  <si>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</si>
  <si>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</si>
  <si>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</si>
  <si>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</si>
  <si>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</si>
  <si>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</si>
  <si>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</si>
  <si>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</si>
  <si>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</si>
  <si>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</si>
  <si>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</si>
  <si>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</si>
  <si>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</si>
  <si>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</si>
  <si>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</si>
  <si>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</si>
  <si>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</si>
  <si>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</si>
  <si>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</si>
  <si>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</si>
  <si>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</si>
  <si>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</si>
  <si>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</si>
  <si>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</si>
  <si>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</si>
  <si>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</si>
  <si>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</si>
  <si>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</si>
  <si>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</si>
  <si>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</si>
  <si>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</si>
  <si>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</si>
  <si>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</si>
  <si>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</si>
  <si>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</si>
  <si>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</si>
  <si>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</si>
  <si>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</si>
  <si>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</si>
  <si>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</si>
  <si>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</si>
  <si>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</si>
  <si>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</si>
  <si>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</si>
  <si>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</si>
  <si>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</si>
  <si>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</si>
  <si>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</si>
  <si>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</si>
  <si>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</si>
  <si>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</si>
  <si>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</si>
  <si>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</si>
  <si>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</si>
  <si>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</si>
  <si>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</si>
  <si>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</si>
  <si>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</si>
  <si>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</si>
  <si>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</si>
  <si>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</si>
  <si>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</si>
  <si>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</si>
  <si>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</si>
  <si>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</si>
  <si>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</si>
  <si>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</si>
  <si>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</si>
  <si>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</si>
  <si>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</si>
  <si>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</si>
  <si>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</si>
  <si>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</si>
  <si>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</si>
  <si>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</si>
  <si>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</si>
  <si>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</si>
  <si>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</si>
  <si>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</si>
  <si>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</si>
  <si>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</si>
  <si>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</si>
  <si>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</si>
  <si>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</si>
  <si>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</si>
  <si>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</si>
  <si>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</si>
  <si>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</si>
  <si>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</si>
  <si>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</si>
  <si>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</si>
  <si>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</si>
  <si>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</si>
  <si>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</si>
  <si>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</si>
  <si>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</si>
  <si>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</si>
  <si>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</si>
  <si>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</si>
  <si>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</si>
  <si>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</si>
  <si>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</si>
  <si>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</si>
  <si>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</si>
  <si>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</si>
  <si>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</si>
  <si>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</si>
  <si>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</si>
  <si>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</si>
  <si>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</si>
  <si>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</si>
  <si>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</si>
  <si>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</si>
  <si>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</si>
  <si>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</si>
  <si>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</si>
  <si>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</si>
  <si>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</si>
  <si>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</si>
  <si>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</si>
  <si>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</si>
  <si>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</si>
  <si>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</si>
  <si>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</si>
  <si>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</si>
  <si>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</si>
  <si>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</si>
  <si>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</si>
  <si>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</si>
  <si>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</si>
  <si>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</si>
  <si>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</si>
  <si>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</si>
  <si>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>1."БАЛКАНКАР-РУЕН" АД гр.Асеновград</t>
  </si>
  <si>
    <t>2. "ЗАРЯ ИНВЕСТ"АД гр.София</t>
  </si>
  <si>
    <t xml:space="preserve">                           /Д.Иванчов/</t>
  </si>
  <si>
    <t xml:space="preserve">                        /Д.Иванчов/</t>
  </si>
  <si>
    <t>.</t>
  </si>
  <si>
    <t>Дата на съставяне:22.10.2012</t>
  </si>
  <si>
    <t xml:space="preserve">Дата  на съставяне:22.10.2012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</si>
</sst>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75" zoomScaleNormal="75" workbookViewId="0" topLeftCell="A1">
      <selection activeCell="E6" sqref="E6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814191256</v>
      </c>
    </row>
    <row r="4" spans="1:8" ht="13.5">
      <c r="A4" s="580" t="s">
        <v>3</v>
      </c>
      <c r="B4" s="586"/>
      <c r="C4" s="586"/>
      <c r="D4" s="586"/>
      <c r="E4" s="504" t="s">
        <v>866</v>
      </c>
      <c r="F4" s="582" t="s">
        <v>4</v>
      </c>
      <c r="G4" s="583"/>
      <c r="H4" s="461">
        <v>380</v>
      </c>
    </row>
    <row r="5" spans="1:8" ht="13.5">
      <c r="A5" s="580" t="s">
        <v>5</v>
      </c>
      <c r="B5" s="581"/>
      <c r="C5" s="581"/>
      <c r="D5" s="581"/>
      <c r="E5" s="505">
        <v>41182</v>
      </c>
      <c r="F5" s="170"/>
      <c r="G5" s="171"/>
      <c r="H5" s="219" t="s">
        <v>6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3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5">
      <c r="A11" s="235" t="s">
        <v>20</v>
      </c>
      <c r="B11" s="241" t="s">
        <v>21</v>
      </c>
      <c r="C11" s="151">
        <v>278</v>
      </c>
      <c r="D11" s="151">
        <v>278</v>
      </c>
      <c r="E11" s="237" t="s">
        <v>22</v>
      </c>
      <c r="F11" s="242" t="s">
        <v>23</v>
      </c>
      <c r="G11" s="152">
        <v>2404</v>
      </c>
      <c r="H11" s="152">
        <v>2404</v>
      </c>
    </row>
    <row r="12" spans="1:8" ht="13.5">
      <c r="A12" s="235" t="s">
        <v>24</v>
      </c>
      <c r="B12" s="241" t="s">
        <v>25</v>
      </c>
      <c r="C12" s="151">
        <v>1156</v>
      </c>
      <c r="D12" s="151">
        <v>1266</v>
      </c>
      <c r="E12" s="237" t="s">
        <v>26</v>
      </c>
      <c r="F12" s="242" t="s">
        <v>27</v>
      </c>
      <c r="G12" s="153">
        <v>2404</v>
      </c>
      <c r="H12" s="153">
        <v>2404</v>
      </c>
    </row>
    <row r="13" spans="1:8" ht="13.5">
      <c r="A13" s="235" t="s">
        <v>28</v>
      </c>
      <c r="B13" s="241" t="s">
        <v>29</v>
      </c>
      <c r="C13" s="151">
        <v>57</v>
      </c>
      <c r="D13" s="151">
        <v>115</v>
      </c>
      <c r="E13" s="237" t="s">
        <v>30</v>
      </c>
      <c r="F13" s="242" t="s">
        <v>31</v>
      </c>
      <c r="G13" s="153"/>
      <c r="H13" s="153"/>
    </row>
    <row r="14" spans="1:8" ht="13.5">
      <c r="A14" s="235" t="s">
        <v>32</v>
      </c>
      <c r="B14" s="241" t="s">
        <v>33</v>
      </c>
      <c r="C14" s="151">
        <v>418</v>
      </c>
      <c r="D14" s="151">
        <v>440</v>
      </c>
      <c r="E14" s="243" t="s">
        <v>34</v>
      </c>
      <c r="F14" s="242" t="s">
        <v>35</v>
      </c>
      <c r="G14" s="316"/>
      <c r="H14" s="316"/>
    </row>
    <row r="15" spans="1:8" ht="13.5">
      <c r="A15" s="235" t="s">
        <v>36</v>
      </c>
      <c r="B15" s="241" t="s">
        <v>37</v>
      </c>
      <c r="C15" s="151">
        <v>69</v>
      </c>
      <c r="D15" s="151">
        <v>90</v>
      </c>
      <c r="E15" s="243" t="s">
        <v>38</v>
      </c>
      <c r="F15" s="242" t="s">
        <v>39</v>
      </c>
      <c r="G15" s="316"/>
      <c r="H15" s="316"/>
    </row>
    <row r="16" spans="1:8" ht="13.5">
      <c r="A16" s="235" t="s">
        <v>40</v>
      </c>
      <c r="B16" s="244" t="s">
        <v>41</v>
      </c>
      <c r="C16" s="151">
        <v>4</v>
      </c>
      <c r="D16" s="151">
        <v>5</v>
      </c>
      <c r="E16" s="243" t="s">
        <v>42</v>
      </c>
      <c r="F16" s="242" t="s">
        <v>43</v>
      </c>
      <c r="G16" s="316"/>
      <c r="H16" s="316"/>
    </row>
    <row r="17" spans="1:18" ht="26.25">
      <c r="A17" s="235" t="s">
        <v>44</v>
      </c>
      <c r="B17" s="241" t="s">
        <v>45</v>
      </c>
      <c r="C17" s="151">
        <v>35</v>
      </c>
      <c r="D17" s="151">
        <v>35</v>
      </c>
      <c r="E17" s="243" t="s">
        <v>46</v>
      </c>
      <c r="F17" s="245" t="s">
        <v>47</v>
      </c>
      <c r="G17" s="154">
        <f>G11+G14+G15+G16</f>
        <v>2404</v>
      </c>
      <c r="H17" s="154">
        <f>H11+H14+H15+H16</f>
        <v>2404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3.5">
      <c r="A19" s="235" t="s">
        <v>51</v>
      </c>
      <c r="B19" s="249" t="s">
        <v>52</v>
      </c>
      <c r="C19" s="155">
        <f>SUM(C11:C18)</f>
        <v>2017</v>
      </c>
      <c r="D19" s="155">
        <f>SUM(D11:D18)</f>
        <v>2229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858</v>
      </c>
      <c r="H20" s="158">
        <v>858</v>
      </c>
    </row>
    <row r="21" spans="1:18" ht="13.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218</v>
      </c>
      <c r="H21" s="156">
        <f>SUM(H22:H24)</f>
        <v>218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113</v>
      </c>
      <c r="H22" s="152">
        <v>113</v>
      </c>
    </row>
    <row r="23" spans="1:13" ht="13.5">
      <c r="A23" s="235" t="s">
        <v>66</v>
      </c>
      <c r="B23" s="241" t="s">
        <v>67</v>
      </c>
      <c r="C23" s="151">
        <v>1</v>
      </c>
      <c r="D23" s="151">
        <v>1</v>
      </c>
      <c r="E23" s="253" t="s">
        <v>68</v>
      </c>
      <c r="F23" s="242" t="s">
        <v>69</v>
      </c>
      <c r="G23" s="152"/>
      <c r="H23" s="152"/>
      <c r="M23" s="157"/>
    </row>
    <row r="24" spans="1:8" ht="13.5">
      <c r="A24" s="235" t="s">
        <v>70</v>
      </c>
      <c r="B24" s="241" t="s">
        <v>71</v>
      </c>
      <c r="C24" s="151">
        <v>238</v>
      </c>
      <c r="D24" s="151">
        <v>262</v>
      </c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3.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1076</v>
      </c>
      <c r="H25" s="154">
        <f>H19+H20+H21</f>
        <v>1076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78</v>
      </c>
      <c r="B26" s="241" t="s">
        <v>79</v>
      </c>
      <c r="C26" s="151"/>
      <c r="D26" s="151">
        <v>15</v>
      </c>
      <c r="E26" s="237" t="s">
        <v>80</v>
      </c>
      <c r="F26" s="246"/>
      <c r="G26" s="247"/>
      <c r="H26" s="248"/>
    </row>
    <row r="27" spans="1:18" ht="13.5">
      <c r="A27" s="235" t="s">
        <v>81</v>
      </c>
      <c r="B27" s="250" t="s">
        <v>82</v>
      </c>
      <c r="C27" s="155">
        <f>SUM(C23:C26)</f>
        <v>239</v>
      </c>
      <c r="D27" s="155">
        <f>SUM(D23:D26)</f>
        <v>278</v>
      </c>
      <c r="E27" s="253" t="s">
        <v>83</v>
      </c>
      <c r="F27" s="242" t="s">
        <v>84</v>
      </c>
      <c r="G27" s="154">
        <f>SUM(G28:G30)</f>
        <v>-5777</v>
      </c>
      <c r="H27" s="154">
        <f>SUM(H28:H30)</f>
        <v>-5314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85</v>
      </c>
      <c r="F28" s="242" t="s">
        <v>86</v>
      </c>
      <c r="G28" s="152">
        <v>83</v>
      </c>
      <c r="H28" s="152">
        <v>83</v>
      </c>
    </row>
    <row r="29" spans="1:13" ht="13.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-5860</v>
      </c>
      <c r="H29" s="316">
        <v>-5397</v>
      </c>
      <c r="M29" s="157"/>
    </row>
    <row r="30" spans="1:8" ht="13.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3.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61</v>
      </c>
      <c r="H31" s="152"/>
      <c r="M31" s="157"/>
    </row>
    <row r="32" spans="1:15" ht="13.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-463</v>
      </c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-5716</v>
      </c>
      <c r="H33" s="154">
        <f>H27+H31+H32</f>
        <v>-5777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851</v>
      </c>
      <c r="B34" s="244" t="s">
        <v>105</v>
      </c>
      <c r="C34" s="155">
        <f>SUM(C35:C38)</f>
        <v>3426</v>
      </c>
      <c r="D34" s="155">
        <f>SUM(D35:D38)</f>
        <v>3426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106</v>
      </c>
      <c r="B35" s="241" t="s">
        <v>107</v>
      </c>
      <c r="C35" s="151">
        <v>3426</v>
      </c>
      <c r="D35" s="151">
        <v>3426</v>
      </c>
      <c r="E35" s="257"/>
      <c r="F35" s="258"/>
      <c r="G35" s="259"/>
      <c r="H35" s="260"/>
    </row>
    <row r="36" spans="1:18" ht="13.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-2236</v>
      </c>
      <c r="H36" s="154">
        <f>H25+H17+H33</f>
        <v>-2297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3.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3.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3.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3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3.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3.5">
      <c r="A45" s="235" t="s">
        <v>136</v>
      </c>
      <c r="B45" s="249" t="s">
        <v>137</v>
      </c>
      <c r="C45" s="155">
        <f>C34+C39+C44</f>
        <v>3426</v>
      </c>
      <c r="D45" s="155">
        <f>D34+D39+D44</f>
        <v>3426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3.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9975</v>
      </c>
      <c r="H47" s="152">
        <v>10170</v>
      </c>
      <c r="M47" s="157"/>
    </row>
    <row r="48" spans="1:8" ht="13.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76</v>
      </c>
      <c r="H48" s="152">
        <v>109</v>
      </c>
    </row>
    <row r="49" spans="1:18" ht="13.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10051</v>
      </c>
      <c r="H49" s="154">
        <f>SUM(H43:H48)</f>
        <v>10279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3.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3.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3.5">
      <c r="A54" s="235" t="s">
        <v>166</v>
      </c>
      <c r="B54" s="249" t="s">
        <v>167</v>
      </c>
      <c r="C54" s="151">
        <v>280</v>
      </c>
      <c r="D54" s="151">
        <v>280</v>
      </c>
      <c r="E54" s="237" t="s">
        <v>168</v>
      </c>
      <c r="F54" s="245" t="s">
        <v>169</v>
      </c>
      <c r="G54" s="152"/>
      <c r="H54" s="152"/>
    </row>
    <row r="55" spans="1:18" ht="26.25">
      <c r="A55" s="269" t="s">
        <v>170</v>
      </c>
      <c r="B55" s="270" t="s">
        <v>171</v>
      </c>
      <c r="C55" s="155">
        <f>C19+C20+C21+C27+C32+C45+C51+C53+C54</f>
        <v>5962</v>
      </c>
      <c r="D55" s="155">
        <f>D19+D20+D21+D27+D32+D45+D51+D53+D54</f>
        <v>6213</v>
      </c>
      <c r="E55" s="237" t="s">
        <v>172</v>
      </c>
      <c r="F55" s="261" t="s">
        <v>173</v>
      </c>
      <c r="G55" s="154">
        <f>G49+G51+G52+G53+G54</f>
        <v>10051</v>
      </c>
      <c r="H55" s="154">
        <f>H49+H51+H52+H53+H54</f>
        <v>10279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3.5">
      <c r="A58" s="235" t="s">
        <v>177</v>
      </c>
      <c r="B58" s="241" t="s">
        <v>178</v>
      </c>
      <c r="C58" s="151">
        <v>675</v>
      </c>
      <c r="D58" s="151">
        <v>806</v>
      </c>
      <c r="E58" s="237" t="s">
        <v>127</v>
      </c>
      <c r="F58" s="272"/>
      <c r="G58" s="252"/>
      <c r="H58" s="154"/>
    </row>
    <row r="59" spans="1:13" ht="13.5">
      <c r="A59" s="235" t="s">
        <v>179</v>
      </c>
      <c r="B59" s="241" t="s">
        <v>180</v>
      </c>
      <c r="C59" s="151">
        <v>60</v>
      </c>
      <c r="D59" s="151">
        <v>131</v>
      </c>
      <c r="E59" s="251" t="s">
        <v>181</v>
      </c>
      <c r="F59" s="242" t="s">
        <v>182</v>
      </c>
      <c r="G59" s="152"/>
      <c r="H59" s="152"/>
      <c r="M59" s="157"/>
    </row>
    <row r="60" spans="1:8" ht="13.5">
      <c r="A60" s="235" t="s">
        <v>183</v>
      </c>
      <c r="B60" s="241" t="s">
        <v>184</v>
      </c>
      <c r="C60" s="151">
        <v>11</v>
      </c>
      <c r="D60" s="151">
        <v>11</v>
      </c>
      <c r="E60" s="237" t="s">
        <v>185</v>
      </c>
      <c r="F60" s="242" t="s">
        <v>186</v>
      </c>
      <c r="G60" s="152"/>
      <c r="H60" s="152"/>
    </row>
    <row r="61" spans="1:18" ht="13.5">
      <c r="A61" s="235" t="s">
        <v>187</v>
      </c>
      <c r="B61" s="244" t="s">
        <v>188</v>
      </c>
      <c r="C61" s="151">
        <v>985</v>
      </c>
      <c r="D61" s="151">
        <v>1128</v>
      </c>
      <c r="E61" s="243" t="s">
        <v>189</v>
      </c>
      <c r="F61" s="272" t="s">
        <v>190</v>
      </c>
      <c r="G61" s="154">
        <f>SUM(G62:G68)</f>
        <v>3752</v>
      </c>
      <c r="H61" s="154">
        <f>SUM(H62:H68)</f>
        <v>3915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285</v>
      </c>
      <c r="H62" s="152">
        <v>468</v>
      </c>
    </row>
    <row r="63" spans="1:13" ht="13.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482</v>
      </c>
      <c r="H63" s="152">
        <v>70</v>
      </c>
      <c r="M63" s="157"/>
    </row>
    <row r="64" spans="1:15" ht="13.5">
      <c r="A64" s="235" t="s">
        <v>51</v>
      </c>
      <c r="B64" s="249" t="s">
        <v>199</v>
      </c>
      <c r="C64" s="155">
        <f>SUM(C58:C63)</f>
        <v>1731</v>
      </c>
      <c r="D64" s="155">
        <f>SUM(D58:D63)</f>
        <v>2076</v>
      </c>
      <c r="E64" s="237" t="s">
        <v>200</v>
      </c>
      <c r="F64" s="242" t="s">
        <v>201</v>
      </c>
      <c r="G64" s="152">
        <v>2575</v>
      </c>
      <c r="H64" s="152">
        <v>2959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3.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235</v>
      </c>
      <c r="H66" s="152">
        <v>227</v>
      </c>
    </row>
    <row r="67" spans="1:8" ht="13.5">
      <c r="A67" s="235" t="s">
        <v>207</v>
      </c>
      <c r="B67" s="241" t="s">
        <v>208</v>
      </c>
      <c r="C67" s="151">
        <v>28</v>
      </c>
      <c r="D67" s="151">
        <v>8</v>
      </c>
      <c r="E67" s="237" t="s">
        <v>209</v>
      </c>
      <c r="F67" s="242" t="s">
        <v>210</v>
      </c>
      <c r="G67" s="152">
        <v>80</v>
      </c>
      <c r="H67" s="152">
        <v>73</v>
      </c>
    </row>
    <row r="68" spans="1:8" ht="13.5">
      <c r="A68" s="235" t="s">
        <v>211</v>
      </c>
      <c r="B68" s="241" t="s">
        <v>212</v>
      </c>
      <c r="C68" s="151">
        <v>706</v>
      </c>
      <c r="D68" s="151">
        <v>787</v>
      </c>
      <c r="E68" s="237" t="s">
        <v>213</v>
      </c>
      <c r="F68" s="242" t="s">
        <v>214</v>
      </c>
      <c r="G68" s="152">
        <v>95</v>
      </c>
      <c r="H68" s="152">
        <v>118</v>
      </c>
    </row>
    <row r="69" spans="1:8" ht="13.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276</v>
      </c>
      <c r="H69" s="152">
        <v>513</v>
      </c>
    </row>
    <row r="70" spans="1:8" ht="13.5">
      <c r="A70" s="235" t="s">
        <v>218</v>
      </c>
      <c r="B70" s="241" t="s">
        <v>219</v>
      </c>
      <c r="C70" s="151">
        <v>1815</v>
      </c>
      <c r="D70" s="151">
        <v>1815</v>
      </c>
      <c r="E70" s="237" t="s">
        <v>220</v>
      </c>
      <c r="F70" s="242" t="s">
        <v>221</v>
      </c>
      <c r="G70" s="152"/>
      <c r="H70" s="152"/>
    </row>
    <row r="71" spans="1:18" ht="13.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4028</v>
      </c>
      <c r="H71" s="161">
        <f>H59+H60+H61+H69+H70</f>
        <v>4428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225</v>
      </c>
      <c r="B72" s="241" t="s">
        <v>226</v>
      </c>
      <c r="C72" s="151">
        <v>68</v>
      </c>
      <c r="D72" s="151">
        <v>155</v>
      </c>
      <c r="E72" s="243"/>
      <c r="F72" s="274"/>
      <c r="G72" s="275"/>
      <c r="H72" s="276"/>
    </row>
    <row r="73" spans="1:8" ht="13.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3.5">
      <c r="A74" s="235" t="s">
        <v>229</v>
      </c>
      <c r="B74" s="241" t="s">
        <v>230</v>
      </c>
      <c r="C74" s="151">
        <v>1057</v>
      </c>
      <c r="D74" s="151">
        <v>1056</v>
      </c>
      <c r="E74" s="237" t="s">
        <v>231</v>
      </c>
      <c r="F74" s="280" t="s">
        <v>232</v>
      </c>
      <c r="G74" s="152"/>
      <c r="H74" s="152"/>
    </row>
    <row r="75" spans="1:15" ht="13.5">
      <c r="A75" s="235" t="s">
        <v>76</v>
      </c>
      <c r="B75" s="249" t="s">
        <v>233</v>
      </c>
      <c r="C75" s="155">
        <f>SUM(C67:C74)</f>
        <v>3674</v>
      </c>
      <c r="D75" s="155">
        <f>SUM(D67:D74)</f>
        <v>3821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3.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4028</v>
      </c>
      <c r="H79" s="162">
        <f>H71+H74+H75+H76</f>
        <v>4428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3.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3.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3.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3.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254</v>
      </c>
      <c r="B87" s="241" t="s">
        <v>255</v>
      </c>
      <c r="C87" s="151">
        <v>353</v>
      </c>
      <c r="D87" s="151">
        <v>289</v>
      </c>
      <c r="E87" s="163"/>
      <c r="F87" s="285"/>
      <c r="G87" s="285"/>
      <c r="H87" s="286"/>
      <c r="M87" s="157"/>
    </row>
    <row r="88" spans="1:8" ht="13.5">
      <c r="A88" s="235" t="s">
        <v>256</v>
      </c>
      <c r="B88" s="241" t="s">
        <v>257</v>
      </c>
      <c r="C88" s="151">
        <v>123</v>
      </c>
      <c r="D88" s="151">
        <v>11</v>
      </c>
      <c r="E88" s="263"/>
      <c r="F88" s="285"/>
      <c r="G88" s="285"/>
      <c r="H88" s="286"/>
    </row>
    <row r="89" spans="1:13" ht="13.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3.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3.5">
      <c r="A91" s="235" t="s">
        <v>262</v>
      </c>
      <c r="B91" s="249" t="s">
        <v>263</v>
      </c>
      <c r="C91" s="155">
        <f>SUM(C87:C90)</f>
        <v>476</v>
      </c>
      <c r="D91" s="155">
        <f>SUM(D87:D90)</f>
        <v>300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3.5">
      <c r="A93" s="235" t="s">
        <v>266</v>
      </c>
      <c r="B93" s="287" t="s">
        <v>267</v>
      </c>
      <c r="C93" s="155">
        <f>C64+C75+C84+C91+C92</f>
        <v>5881</v>
      </c>
      <c r="D93" s="155">
        <f>D64+D75+D84+D91+D92</f>
        <v>6197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8" t="s">
        <v>268</v>
      </c>
      <c r="B94" s="288" t="s">
        <v>269</v>
      </c>
      <c r="C94" s="164">
        <f>C93+C55</f>
        <v>11843</v>
      </c>
      <c r="D94" s="164">
        <f>D93+D55</f>
        <v>12410</v>
      </c>
      <c r="E94" s="449" t="s">
        <v>270</v>
      </c>
      <c r="F94" s="289" t="s">
        <v>271</v>
      </c>
      <c r="G94" s="165">
        <f>G36+G39+G55+G79</f>
        <v>11843</v>
      </c>
      <c r="H94" s="165">
        <f>H36+H39+H55+H79</f>
        <v>12410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3.5">
      <c r="A98" s="45" t="s">
        <v>877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3.5">
      <c r="C99" s="45"/>
      <c r="D99" s="1" t="s">
        <v>867</v>
      </c>
      <c r="E99" s="45"/>
      <c r="F99" s="170"/>
      <c r="G99" s="171"/>
      <c r="H99" s="172"/>
    </row>
    <row r="100" spans="1:5" ht="13.5">
      <c r="A100" s="173"/>
      <c r="B100" s="173"/>
      <c r="C100" s="584" t="s">
        <v>857</v>
      </c>
      <c r="D100" s="585"/>
      <c r="E100" s="585"/>
    </row>
    <row r="101" ht="12.75">
      <c r="D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80" zoomScaleNormal="80" workbookViewId="0" topLeftCell="A22">
      <selection activeCell="C13" sqref="C1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3.5">
      <c r="A2" s="467" t="s">
        <v>1</v>
      </c>
      <c r="B2" s="589" t="str">
        <f>'справка №1-БАЛАНС'!E3</f>
        <v> "БАЛКАНКАР-ЗАРЯ" АД </v>
      </c>
      <c r="C2" s="589"/>
      <c r="D2" s="589"/>
      <c r="E2" s="589"/>
      <c r="F2" s="576" t="s">
        <v>2</v>
      </c>
      <c r="G2" s="576"/>
      <c r="H2" s="526">
        <f>'справка №1-БАЛАНС'!H3</f>
        <v>814191256</v>
      </c>
    </row>
    <row r="3" spans="1:8" ht="13.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380</v>
      </c>
    </row>
    <row r="4" spans="1:8" ht="17.25" customHeight="1">
      <c r="A4" s="467" t="s">
        <v>5</v>
      </c>
      <c r="B4" s="590">
        <f>'справка №1-БАЛАНС'!E5</f>
        <v>41182</v>
      </c>
      <c r="C4" s="590"/>
      <c r="D4" s="590"/>
      <c r="E4" s="314"/>
      <c r="F4" s="466"/>
      <c r="G4" s="544"/>
      <c r="H4" s="547" t="s">
        <v>276</v>
      </c>
    </row>
    <row r="5" spans="1:8" ht="22.5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3260</v>
      </c>
      <c r="D9" s="46">
        <v>3420</v>
      </c>
      <c r="E9" s="298" t="s">
        <v>285</v>
      </c>
      <c r="F9" s="549" t="s">
        <v>286</v>
      </c>
      <c r="G9" s="550">
        <v>5864</v>
      </c>
      <c r="H9" s="550">
        <v>4980</v>
      </c>
    </row>
    <row r="10" spans="1:8" ht="12">
      <c r="A10" s="298" t="s">
        <v>287</v>
      </c>
      <c r="B10" s="299" t="s">
        <v>288</v>
      </c>
      <c r="C10" s="46">
        <v>519</v>
      </c>
      <c r="D10" s="46">
        <v>439</v>
      </c>
      <c r="E10" s="298" t="s">
        <v>289</v>
      </c>
      <c r="F10" s="549" t="s">
        <v>290</v>
      </c>
      <c r="G10" s="550"/>
      <c r="H10" s="550">
        <v>23</v>
      </c>
    </row>
    <row r="11" spans="1:8" ht="12">
      <c r="A11" s="298" t="s">
        <v>291</v>
      </c>
      <c r="B11" s="299" t="s">
        <v>292</v>
      </c>
      <c r="C11" s="46">
        <v>250</v>
      </c>
      <c r="D11" s="46">
        <v>321</v>
      </c>
      <c r="E11" s="300" t="s">
        <v>293</v>
      </c>
      <c r="F11" s="549" t="s">
        <v>294</v>
      </c>
      <c r="G11" s="550">
        <v>56</v>
      </c>
      <c r="H11" s="550">
        <v>41</v>
      </c>
    </row>
    <row r="12" spans="1:8" ht="12">
      <c r="A12" s="298" t="s">
        <v>295</v>
      </c>
      <c r="B12" s="299" t="s">
        <v>296</v>
      </c>
      <c r="C12" s="46">
        <v>1090</v>
      </c>
      <c r="D12" s="46">
        <v>994</v>
      </c>
      <c r="E12" s="300" t="s">
        <v>78</v>
      </c>
      <c r="F12" s="549" t="s">
        <v>297</v>
      </c>
      <c r="G12" s="550">
        <v>420</v>
      </c>
      <c r="H12" s="550">
        <v>185</v>
      </c>
    </row>
    <row r="13" spans="1:18" ht="12">
      <c r="A13" s="298" t="s">
        <v>298</v>
      </c>
      <c r="B13" s="299" t="s">
        <v>299</v>
      </c>
      <c r="C13" s="46">
        <v>184</v>
      </c>
      <c r="D13" s="46">
        <v>162</v>
      </c>
      <c r="E13" s="301" t="s">
        <v>51</v>
      </c>
      <c r="F13" s="551" t="s">
        <v>300</v>
      </c>
      <c r="G13" s="548">
        <f>SUM(G9:G12)</f>
        <v>6340</v>
      </c>
      <c r="H13" s="548">
        <f>SUM(H9:H12)</f>
        <v>5229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</v>
      </c>
      <c r="D14" s="46">
        <v>10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188</v>
      </c>
      <c r="D15" s="47">
        <v>-214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70</v>
      </c>
      <c r="D16" s="47">
        <v>71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5563</v>
      </c>
      <c r="D19" s="49">
        <f>SUM(D9:D15)+D16</f>
        <v>5203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657</v>
      </c>
      <c r="D22" s="46">
        <v>704</v>
      </c>
      <c r="E22" s="304" t="s">
        <v>326</v>
      </c>
      <c r="F22" s="552" t="s">
        <v>327</v>
      </c>
      <c r="G22" s="550">
        <v>13</v>
      </c>
      <c r="H22" s="550">
        <v>21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39</v>
      </c>
      <c r="D24" s="46">
        <v>46</v>
      </c>
      <c r="E24" s="301" t="s">
        <v>103</v>
      </c>
      <c r="F24" s="554" t="s">
        <v>334</v>
      </c>
      <c r="G24" s="548">
        <f>SUM(G19:G23)</f>
        <v>13</v>
      </c>
      <c r="H24" s="548">
        <f>SUM(H19:H23)</f>
        <v>21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33</v>
      </c>
      <c r="D25" s="46">
        <v>13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729</v>
      </c>
      <c r="D26" s="49">
        <f>SUM(D22:D25)</f>
        <v>763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6292</v>
      </c>
      <c r="D28" s="50">
        <f>D26+D19</f>
        <v>5966</v>
      </c>
      <c r="E28" s="127" t="s">
        <v>339</v>
      </c>
      <c r="F28" s="554" t="s">
        <v>340</v>
      </c>
      <c r="G28" s="548">
        <f>G13+G15+G24</f>
        <v>6353</v>
      </c>
      <c r="H28" s="548">
        <f>H13+H15+H24</f>
        <v>5250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61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716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6292</v>
      </c>
      <c r="D33" s="49">
        <f>D28+D31+D32</f>
        <v>5966</v>
      </c>
      <c r="E33" s="127" t="s">
        <v>353</v>
      </c>
      <c r="F33" s="554" t="s">
        <v>354</v>
      </c>
      <c r="G33" s="53">
        <f>G32+G31+G28</f>
        <v>6353</v>
      </c>
      <c r="H33" s="53">
        <f>H32+H31+H28</f>
        <v>5250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61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716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61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716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61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716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6353</v>
      </c>
      <c r="D42" s="53">
        <f>D33+D35+D39</f>
        <v>5966</v>
      </c>
      <c r="E42" s="128" t="s">
        <v>380</v>
      </c>
      <c r="F42" s="129" t="s">
        <v>381</v>
      </c>
      <c r="G42" s="53">
        <f>G39+G33</f>
        <v>6353</v>
      </c>
      <c r="H42" s="53">
        <f>H39+H33</f>
        <v>5966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41204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867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870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1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"БАЛКАНКАР-ЗАРЯ" АД </v>
      </c>
      <c r="C4" s="541" t="s">
        <v>2</v>
      </c>
      <c r="D4" s="541">
        <f>'справка №1-БАЛАНС'!H3</f>
        <v>814191256</v>
      </c>
      <c r="E4" s="323"/>
      <c r="F4" s="323"/>
    </row>
    <row r="5" spans="1:4" ht="13.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380</v>
      </c>
    </row>
    <row r="6" spans="1:6" ht="12" customHeight="1">
      <c r="A6" s="471" t="s">
        <v>5</v>
      </c>
      <c r="B6" s="506">
        <f>'справка №1-БАЛАНС'!E5</f>
        <v>41182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6115</v>
      </c>
      <c r="D10" s="54">
        <v>5383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-4411</v>
      </c>
      <c r="D11" s="54">
        <v>-3755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-967</v>
      </c>
      <c r="D13" s="54">
        <v>-1958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231</v>
      </c>
      <c r="D14" s="54">
        <v>-2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-15</v>
      </c>
      <c r="D18" s="54">
        <v>-12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</v>
      </c>
      <c r="D19" s="54">
        <v>-21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951</v>
      </c>
      <c r="D20" s="55">
        <f>SUM(D10:D19)</f>
        <v>-365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-61</v>
      </c>
      <c r="D22" s="54">
        <v>-74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-61</v>
      </c>
      <c r="D32" s="55">
        <f>SUM(D22:D31)</f>
        <v>-74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1869</v>
      </c>
      <c r="D36" s="54">
        <v>240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-1682</v>
      </c>
      <c r="D37" s="54">
        <v>-476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-868</v>
      </c>
      <c r="D39" s="54">
        <v>-447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-33</v>
      </c>
      <c r="D41" s="54">
        <v>-13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-714</v>
      </c>
      <c r="D42" s="55">
        <f>SUM(D34:D41)</f>
        <v>-696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176</v>
      </c>
      <c r="D43" s="55">
        <f>D42+D32+D20</f>
        <v>-1135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300</v>
      </c>
      <c r="D44" s="132">
        <v>1368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476</v>
      </c>
      <c r="D45" s="55">
        <f>D44+D43</f>
        <v>233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476</v>
      </c>
      <c r="D46" s="56">
        <v>233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 t="s">
        <v>876</v>
      </c>
      <c r="B50" s="436" t="s">
        <v>382</v>
      </c>
      <c r="C50" s="578"/>
      <c r="D50" s="578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5" zoomScaleNormal="75" workbookViewId="0" topLeftCell="A1">
      <selection activeCell="A39" sqref="A39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"БАЛКАНКАР-ЗАРЯ" АД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814191256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380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41182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57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2404</v>
      </c>
      <c r="D11" s="58">
        <f>'справка №1-БАЛАНС'!H19</f>
        <v>0</v>
      </c>
      <c r="E11" s="58">
        <f>'справка №1-БАЛАНС'!H20</f>
        <v>858</v>
      </c>
      <c r="F11" s="58">
        <f>'справка №1-БАЛАНС'!H22</f>
        <v>113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83</v>
      </c>
      <c r="J11" s="58">
        <f>'справка №1-БАЛАНС'!H29+'справка №1-БАЛАНС'!H32</f>
        <v>-5860</v>
      </c>
      <c r="K11" s="60"/>
      <c r="L11" s="344">
        <f>SUM(C11:K11)</f>
        <v>-2297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2404</v>
      </c>
      <c r="D15" s="61">
        <f aca="true" t="shared" si="2" ref="D15:M15">D11+D12</f>
        <v>0</v>
      </c>
      <c r="E15" s="61">
        <f t="shared" si="2"/>
        <v>858</v>
      </c>
      <c r="F15" s="61">
        <f t="shared" si="2"/>
        <v>113</v>
      </c>
      <c r="G15" s="61">
        <f t="shared" si="2"/>
        <v>0</v>
      </c>
      <c r="H15" s="61">
        <f t="shared" si="2"/>
        <v>105</v>
      </c>
      <c r="I15" s="61">
        <f t="shared" si="2"/>
        <v>83</v>
      </c>
      <c r="J15" s="61">
        <f t="shared" si="2"/>
        <v>-5860</v>
      </c>
      <c r="K15" s="61">
        <f t="shared" si="2"/>
        <v>0</v>
      </c>
      <c r="L15" s="344">
        <f t="shared" si="1"/>
        <v>-2297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61</v>
      </c>
      <c r="J16" s="345">
        <f>+'справка №1-БАЛАНС'!G32</f>
        <v>0</v>
      </c>
      <c r="K16" s="60"/>
      <c r="L16" s="344">
        <f t="shared" si="1"/>
        <v>61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2404</v>
      </c>
      <c r="D29" s="59">
        <f aca="true" t="shared" si="6" ref="D29:M29">D17+D20+D21+D24+D28+D27+D15+D16</f>
        <v>0</v>
      </c>
      <c r="E29" s="59">
        <f t="shared" si="6"/>
        <v>858</v>
      </c>
      <c r="F29" s="59">
        <f t="shared" si="6"/>
        <v>113</v>
      </c>
      <c r="G29" s="59">
        <f t="shared" si="6"/>
        <v>0</v>
      </c>
      <c r="H29" s="59">
        <f t="shared" si="6"/>
        <v>105</v>
      </c>
      <c r="I29" s="59">
        <f t="shared" si="6"/>
        <v>144</v>
      </c>
      <c r="J29" s="59">
        <f t="shared" si="6"/>
        <v>-5860</v>
      </c>
      <c r="K29" s="59">
        <f t="shared" si="6"/>
        <v>0</v>
      </c>
      <c r="L29" s="344">
        <f t="shared" si="1"/>
        <v>-2236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2404</v>
      </c>
      <c r="D32" s="59">
        <f t="shared" si="7"/>
        <v>0</v>
      </c>
      <c r="E32" s="59">
        <f t="shared" si="7"/>
        <v>858</v>
      </c>
      <c r="F32" s="59">
        <f t="shared" si="7"/>
        <v>113</v>
      </c>
      <c r="G32" s="59">
        <f t="shared" si="7"/>
        <v>0</v>
      </c>
      <c r="H32" s="59">
        <f t="shared" si="7"/>
        <v>105</v>
      </c>
      <c r="I32" s="59">
        <f t="shared" si="7"/>
        <v>144</v>
      </c>
      <c r="J32" s="59">
        <f t="shared" si="7"/>
        <v>-5860</v>
      </c>
      <c r="K32" s="59">
        <f t="shared" si="7"/>
        <v>0</v>
      </c>
      <c r="L32" s="344">
        <f t="shared" si="1"/>
        <v>-2236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G16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 "БАЛКАНКАР-ЗАРЯ" АД 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814191256</v>
      </c>
      <c r="P2" s="483"/>
      <c r="Q2" s="483"/>
      <c r="R2" s="526"/>
    </row>
    <row r="3" spans="1:18" ht="13.5">
      <c r="A3" s="597" t="s">
        <v>5</v>
      </c>
      <c r="B3" s="598"/>
      <c r="C3" s="600">
        <f>'справка №1-БАЛАНС'!E5</f>
        <v>41182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380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5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1.25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278</v>
      </c>
      <c r="E9" s="189"/>
      <c r="F9" s="189"/>
      <c r="G9" s="74">
        <f>D9+E9-F9</f>
        <v>278</v>
      </c>
      <c r="H9" s="65"/>
      <c r="I9" s="65"/>
      <c r="J9" s="74">
        <f>G9+H9-I9</f>
        <v>278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3657</v>
      </c>
      <c r="E10" s="189"/>
      <c r="F10" s="189"/>
      <c r="G10" s="74">
        <f aca="true" t="shared" si="2" ref="G10:G39">D10+E10-F10</f>
        <v>3657</v>
      </c>
      <c r="H10" s="65"/>
      <c r="I10" s="65"/>
      <c r="J10" s="74">
        <f aca="true" t="shared" si="3" ref="J10:J39">G10+H10-I10</f>
        <v>3657</v>
      </c>
      <c r="K10" s="65">
        <v>2392</v>
      </c>
      <c r="L10" s="65">
        <v>109</v>
      </c>
      <c r="M10" s="65"/>
      <c r="N10" s="74">
        <f aca="true" t="shared" si="4" ref="N10:N39">K10+L10-M10</f>
        <v>2501</v>
      </c>
      <c r="O10" s="65"/>
      <c r="P10" s="65"/>
      <c r="Q10" s="74">
        <f t="shared" si="0"/>
        <v>2501</v>
      </c>
      <c r="R10" s="74">
        <f t="shared" si="1"/>
        <v>1156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2376</v>
      </c>
      <c r="E11" s="189"/>
      <c r="F11" s="189">
        <v>41</v>
      </c>
      <c r="G11" s="74">
        <f t="shared" si="2"/>
        <v>2335</v>
      </c>
      <c r="H11" s="65"/>
      <c r="I11" s="65"/>
      <c r="J11" s="74">
        <f t="shared" si="3"/>
        <v>2335</v>
      </c>
      <c r="K11" s="65">
        <v>2262</v>
      </c>
      <c r="L11" s="65">
        <v>57</v>
      </c>
      <c r="M11" s="65">
        <v>41</v>
      </c>
      <c r="N11" s="74">
        <f t="shared" si="4"/>
        <v>2278</v>
      </c>
      <c r="O11" s="65"/>
      <c r="P11" s="65"/>
      <c r="Q11" s="74">
        <f t="shared" si="0"/>
        <v>2278</v>
      </c>
      <c r="R11" s="74">
        <f t="shared" si="1"/>
        <v>57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741</v>
      </c>
      <c r="E12" s="189"/>
      <c r="F12" s="189"/>
      <c r="G12" s="74">
        <f t="shared" si="2"/>
        <v>741</v>
      </c>
      <c r="H12" s="65"/>
      <c r="I12" s="65"/>
      <c r="J12" s="74">
        <f t="shared" si="3"/>
        <v>741</v>
      </c>
      <c r="K12" s="65">
        <v>301</v>
      </c>
      <c r="L12" s="65">
        <v>22</v>
      </c>
      <c r="M12" s="65"/>
      <c r="N12" s="74">
        <f t="shared" si="4"/>
        <v>323</v>
      </c>
      <c r="O12" s="65"/>
      <c r="P12" s="65"/>
      <c r="Q12" s="74">
        <f t="shared" si="0"/>
        <v>323</v>
      </c>
      <c r="R12" s="74">
        <f t="shared" si="1"/>
        <v>418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245</v>
      </c>
      <c r="E13" s="189"/>
      <c r="F13" s="189"/>
      <c r="G13" s="74">
        <f t="shared" si="2"/>
        <v>245</v>
      </c>
      <c r="H13" s="65"/>
      <c r="I13" s="65"/>
      <c r="J13" s="74">
        <f t="shared" si="3"/>
        <v>245</v>
      </c>
      <c r="K13" s="65">
        <v>155</v>
      </c>
      <c r="L13" s="65">
        <v>21</v>
      </c>
      <c r="M13" s="65"/>
      <c r="N13" s="74">
        <f t="shared" si="4"/>
        <v>176</v>
      </c>
      <c r="O13" s="65"/>
      <c r="P13" s="65"/>
      <c r="Q13" s="74">
        <f t="shared" si="0"/>
        <v>176</v>
      </c>
      <c r="R13" s="74">
        <f t="shared" si="1"/>
        <v>69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40</v>
      </c>
      <c r="E14" s="189"/>
      <c r="F14" s="189">
        <v>7</v>
      </c>
      <c r="G14" s="74">
        <f t="shared" si="2"/>
        <v>33</v>
      </c>
      <c r="H14" s="65"/>
      <c r="I14" s="65"/>
      <c r="J14" s="74">
        <f t="shared" si="3"/>
        <v>33</v>
      </c>
      <c r="K14" s="65">
        <v>34</v>
      </c>
      <c r="L14" s="65">
        <v>2</v>
      </c>
      <c r="M14" s="65">
        <v>7</v>
      </c>
      <c r="N14" s="74">
        <f t="shared" si="4"/>
        <v>29</v>
      </c>
      <c r="O14" s="65"/>
      <c r="P14" s="65"/>
      <c r="Q14" s="74">
        <f t="shared" si="0"/>
        <v>29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35</v>
      </c>
      <c r="E15" s="457"/>
      <c r="F15" s="457"/>
      <c r="G15" s="74">
        <f t="shared" si="2"/>
        <v>35</v>
      </c>
      <c r="H15" s="458"/>
      <c r="I15" s="458"/>
      <c r="J15" s="74">
        <f t="shared" si="3"/>
        <v>35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7372</v>
      </c>
      <c r="E17" s="194">
        <f>SUM(E9:E16)</f>
        <v>0</v>
      </c>
      <c r="F17" s="194">
        <f>SUM(F9:F16)</f>
        <v>48</v>
      </c>
      <c r="G17" s="74">
        <f t="shared" si="2"/>
        <v>7324</v>
      </c>
      <c r="H17" s="75">
        <f>SUM(H9:H16)</f>
        <v>0</v>
      </c>
      <c r="I17" s="75">
        <f>SUM(I9:I16)</f>
        <v>0</v>
      </c>
      <c r="J17" s="74">
        <f t="shared" si="3"/>
        <v>7324</v>
      </c>
      <c r="K17" s="75">
        <f>SUM(K9:K16)</f>
        <v>5144</v>
      </c>
      <c r="L17" s="75">
        <f>SUM(L9:L16)</f>
        <v>211</v>
      </c>
      <c r="M17" s="75">
        <f>SUM(M9:M16)</f>
        <v>48</v>
      </c>
      <c r="N17" s="74">
        <f t="shared" si="4"/>
        <v>5307</v>
      </c>
      <c r="O17" s="75">
        <f>SUM(O9:O16)</f>
        <v>0</v>
      </c>
      <c r="P17" s="75">
        <f>SUM(P9:P16)</f>
        <v>0</v>
      </c>
      <c r="Q17" s="74">
        <f t="shared" si="5"/>
        <v>5307</v>
      </c>
      <c r="R17" s="74">
        <f t="shared" si="6"/>
        <v>2017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</v>
      </c>
      <c r="E21" s="189"/>
      <c r="F21" s="189"/>
      <c r="G21" s="74">
        <f t="shared" si="2"/>
        <v>3</v>
      </c>
      <c r="H21" s="65"/>
      <c r="I21" s="65"/>
      <c r="J21" s="74">
        <f t="shared" si="3"/>
        <v>3</v>
      </c>
      <c r="K21" s="65">
        <v>2</v>
      </c>
      <c r="L21" s="65"/>
      <c r="M21" s="65"/>
      <c r="N21" s="74">
        <f t="shared" si="4"/>
        <v>2</v>
      </c>
      <c r="O21" s="65"/>
      <c r="P21" s="65"/>
      <c r="Q21" s="74">
        <f t="shared" si="5"/>
        <v>2</v>
      </c>
      <c r="R21" s="74">
        <f t="shared" si="6"/>
        <v>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328</v>
      </c>
      <c r="E22" s="189"/>
      <c r="F22" s="189"/>
      <c r="G22" s="74">
        <f t="shared" si="2"/>
        <v>328</v>
      </c>
      <c r="H22" s="65"/>
      <c r="I22" s="65"/>
      <c r="J22" s="74">
        <f t="shared" si="3"/>
        <v>328</v>
      </c>
      <c r="K22" s="65">
        <v>66</v>
      </c>
      <c r="L22" s="65">
        <v>24</v>
      </c>
      <c r="M22" s="65"/>
      <c r="N22" s="74">
        <f t="shared" si="4"/>
        <v>90</v>
      </c>
      <c r="O22" s="65"/>
      <c r="P22" s="65"/>
      <c r="Q22" s="74">
        <f t="shared" si="5"/>
        <v>90</v>
      </c>
      <c r="R22" s="74">
        <f t="shared" si="6"/>
        <v>238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105</v>
      </c>
      <c r="E24" s="189"/>
      <c r="F24" s="189"/>
      <c r="G24" s="74">
        <f t="shared" si="2"/>
        <v>105</v>
      </c>
      <c r="H24" s="65"/>
      <c r="I24" s="65"/>
      <c r="J24" s="74">
        <f t="shared" si="3"/>
        <v>105</v>
      </c>
      <c r="K24" s="65">
        <v>90</v>
      </c>
      <c r="L24" s="65">
        <v>15</v>
      </c>
      <c r="M24" s="65"/>
      <c r="N24" s="74">
        <f t="shared" si="4"/>
        <v>105</v>
      </c>
      <c r="O24" s="65"/>
      <c r="P24" s="65"/>
      <c r="Q24" s="74">
        <f t="shared" si="5"/>
        <v>105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436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436</v>
      </c>
      <c r="H25" s="66">
        <f t="shared" si="7"/>
        <v>0</v>
      </c>
      <c r="I25" s="66">
        <f t="shared" si="7"/>
        <v>0</v>
      </c>
      <c r="J25" s="67">
        <f t="shared" si="3"/>
        <v>436</v>
      </c>
      <c r="K25" s="66">
        <f t="shared" si="7"/>
        <v>158</v>
      </c>
      <c r="L25" s="66">
        <f t="shared" si="7"/>
        <v>39</v>
      </c>
      <c r="M25" s="66">
        <f t="shared" si="7"/>
        <v>0</v>
      </c>
      <c r="N25" s="67">
        <f t="shared" si="4"/>
        <v>197</v>
      </c>
      <c r="O25" s="66">
        <f t="shared" si="7"/>
        <v>0</v>
      </c>
      <c r="P25" s="66">
        <f t="shared" si="7"/>
        <v>0</v>
      </c>
      <c r="Q25" s="67">
        <f t="shared" si="5"/>
        <v>197</v>
      </c>
      <c r="R25" s="67">
        <f t="shared" si="6"/>
        <v>239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3426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3426</v>
      </c>
      <c r="H27" s="70">
        <f t="shared" si="8"/>
        <v>0</v>
      </c>
      <c r="I27" s="70">
        <f t="shared" si="8"/>
        <v>0</v>
      </c>
      <c r="J27" s="71">
        <f t="shared" si="3"/>
        <v>3426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3426</v>
      </c>
      <c r="E28" s="189"/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3426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3426</v>
      </c>
      <c r="H38" s="75">
        <f t="shared" si="12"/>
        <v>0</v>
      </c>
      <c r="I38" s="75">
        <f t="shared" si="12"/>
        <v>0</v>
      </c>
      <c r="J38" s="74">
        <f t="shared" si="3"/>
        <v>3426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11234</v>
      </c>
      <c r="E40" s="438">
        <f>E17+E18+E19+E25+E38+E39</f>
        <v>0</v>
      </c>
      <c r="F40" s="438">
        <f aca="true" t="shared" si="13" ref="F40:R40">F17+F18+F19+F25+F38+F39</f>
        <v>48</v>
      </c>
      <c r="G40" s="438">
        <f t="shared" si="13"/>
        <v>11186</v>
      </c>
      <c r="H40" s="438">
        <f t="shared" si="13"/>
        <v>0</v>
      </c>
      <c r="I40" s="438">
        <f t="shared" si="13"/>
        <v>0</v>
      </c>
      <c r="J40" s="438">
        <f t="shared" si="13"/>
        <v>11186</v>
      </c>
      <c r="K40" s="438">
        <f t="shared" si="13"/>
        <v>5302</v>
      </c>
      <c r="L40" s="438">
        <f t="shared" si="13"/>
        <v>250</v>
      </c>
      <c r="M40" s="438">
        <f t="shared" si="13"/>
        <v>48</v>
      </c>
      <c r="N40" s="438">
        <f t="shared" si="13"/>
        <v>5504</v>
      </c>
      <c r="O40" s="438">
        <f t="shared" si="13"/>
        <v>0</v>
      </c>
      <c r="P40" s="438">
        <f t="shared" si="13"/>
        <v>0</v>
      </c>
      <c r="Q40" s="438">
        <f t="shared" si="13"/>
        <v>5504</v>
      </c>
      <c r="R40" s="438">
        <f t="shared" si="13"/>
        <v>5682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/>
      <c r="P45" s="349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88">
      <selection activeCell="A110" sqref="A110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"БАЛКАНКАР-ЗАРЯ" АД </v>
      </c>
      <c r="C3" s="620"/>
      <c r="D3" s="526" t="s">
        <v>2</v>
      </c>
      <c r="E3" s="107">
        <f>'справка №1-БАЛАНС'!H3</f>
        <v>814191256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17">
        <f>'справка №1-БАЛАНС'!E5</f>
        <v>41182</v>
      </c>
      <c r="C4" s="618"/>
      <c r="D4" s="527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1.25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280</v>
      </c>
      <c r="D21" s="108"/>
      <c r="E21" s="120">
        <f t="shared" si="0"/>
        <v>280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28</v>
      </c>
      <c r="D24" s="119">
        <f>SUM(D25:D27)</f>
        <v>28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22</v>
      </c>
      <c r="D26" s="108">
        <v>22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6</v>
      </c>
      <c r="D27" s="108">
        <v>6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706</v>
      </c>
      <c r="D28" s="108">
        <v>706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1815</v>
      </c>
      <c r="D30" s="108">
        <v>1815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68</v>
      </c>
      <c r="D33" s="105">
        <f>SUM(D34:D37)</f>
        <v>68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68</v>
      </c>
      <c r="D35" s="108">
        <v>68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1057</v>
      </c>
      <c r="D38" s="105">
        <f>SUM(D39:D42)</f>
        <v>1057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1057</v>
      </c>
      <c r="D42" s="108">
        <v>1057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3674</v>
      </c>
      <c r="D43" s="104">
        <f>D24+D28+D29+D31+D30+D32+D33+D38</f>
        <v>3674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3954</v>
      </c>
      <c r="D44" s="103">
        <f>D43+D21+D19+D9</f>
        <v>3674</v>
      </c>
      <c r="E44" s="118">
        <f>E43+E21+E19+E9</f>
        <v>280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2.5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1.25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12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9975</v>
      </c>
      <c r="D63" s="108"/>
      <c r="E63" s="119">
        <f t="shared" si="1"/>
        <v>9975</v>
      </c>
      <c r="F63" s="110"/>
    </row>
    <row r="64" spans="1:6" ht="12">
      <c r="A64" s="396" t="s">
        <v>708</v>
      </c>
      <c r="B64" s="397" t="s">
        <v>709</v>
      </c>
      <c r="C64" s="108">
        <v>76</v>
      </c>
      <c r="D64" s="108"/>
      <c r="E64" s="119">
        <f t="shared" si="1"/>
        <v>76</v>
      </c>
      <c r="F64" s="110"/>
    </row>
    <row r="65" spans="1:6" ht="12">
      <c r="A65" s="396" t="s">
        <v>710</v>
      </c>
      <c r="B65" s="397" t="s">
        <v>711</v>
      </c>
      <c r="C65" s="109">
        <v>87</v>
      </c>
      <c r="D65" s="109"/>
      <c r="E65" s="119">
        <f t="shared" si="1"/>
        <v>87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10051</v>
      </c>
      <c r="D66" s="103">
        <f>D52+D56+D61+D62+D63+D64</f>
        <v>0</v>
      </c>
      <c r="E66" s="119">
        <f t="shared" si="1"/>
        <v>10051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12">
      <c r="A71" s="396" t="s">
        <v>688</v>
      </c>
      <c r="B71" s="397" t="s">
        <v>718</v>
      </c>
      <c r="C71" s="105">
        <f>SUM(C72:C74)</f>
        <v>285</v>
      </c>
      <c r="D71" s="105">
        <f>SUM(D72:D74)</f>
        <v>285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31</v>
      </c>
      <c r="D72" s="108">
        <v>31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254</v>
      </c>
      <c r="D74" s="108">
        <v>254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3467</v>
      </c>
      <c r="D85" s="104">
        <f>SUM(D86:D90)+D94</f>
        <v>3467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482</v>
      </c>
      <c r="D86" s="108">
        <v>482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2575</v>
      </c>
      <c r="D87" s="108">
        <v>2575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235</v>
      </c>
      <c r="D89" s="108">
        <v>235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95</v>
      </c>
      <c r="D90" s="103">
        <f>SUM(D91:D93)</f>
        <v>95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95</v>
      </c>
      <c r="D93" s="108">
        <v>95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80</v>
      </c>
      <c r="D94" s="108">
        <v>80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276</v>
      </c>
      <c r="D95" s="108">
        <v>276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4028</v>
      </c>
      <c r="D96" s="104">
        <f>D85+D80+D75+D71+D95</f>
        <v>4028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14079</v>
      </c>
      <c r="D97" s="104">
        <f>D96+D68+D66</f>
        <v>4028</v>
      </c>
      <c r="E97" s="104">
        <f>E96+E68+E66</f>
        <v>10051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869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73" r:id="rId1"/>
  <headerFooter alignWithMargins="0">
    <oddHeader xml:space="preserve">&amp;R&amp;"Times New Roman Cyr,Regular"&amp;9СПРАВКА   ПО ОБРАЗЕЦ № 6 </oddHeader>
  </headerFooter>
  <rowBreaks count="1" manualBreakCount="1">
    <brk id="5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A31" sqref="A31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"БАЛКАНКАР-ЗАРЯ" АД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814191256</v>
      </c>
    </row>
    <row r="5" spans="1:9" ht="13.5">
      <c r="A5" s="501" t="s">
        <v>5</v>
      </c>
      <c r="B5" s="622">
        <f>'справка №1-БАЛАНС'!E5</f>
        <v>41182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380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1.25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3.5">
      <c r="A12" s="76" t="s">
        <v>795</v>
      </c>
      <c r="B12" s="90" t="s">
        <v>796</v>
      </c>
      <c r="C12" s="439">
        <v>136282</v>
      </c>
      <c r="D12" s="98"/>
      <c r="E12" s="98"/>
      <c r="F12" s="98">
        <v>3426</v>
      </c>
      <c r="G12" s="98"/>
      <c r="H12" s="98"/>
      <c r="I12" s="434">
        <f>F12+G12-H12</f>
        <v>3426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136282</v>
      </c>
      <c r="D17" s="85">
        <f t="shared" si="1"/>
        <v>0</v>
      </c>
      <c r="E17" s="85">
        <f t="shared" si="1"/>
        <v>0</v>
      </c>
      <c r="F17" s="85">
        <f t="shared" si="1"/>
        <v>3426</v>
      </c>
      <c r="G17" s="85">
        <f t="shared" si="1"/>
        <v>0</v>
      </c>
      <c r="H17" s="85">
        <f t="shared" si="1"/>
        <v>0</v>
      </c>
      <c r="I17" s="434">
        <f t="shared" si="0"/>
        <v>3426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867</v>
      </c>
      <c r="F31" s="523"/>
      <c r="G31" s="523"/>
      <c r="H31" s="523"/>
      <c r="I31" s="523" t="s">
        <v>870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"БАЛКАНКАР-ЗАРЯ" АД </v>
      </c>
      <c r="C5" s="628"/>
      <c r="D5" s="628"/>
      <c r="E5" s="570" t="s">
        <v>2</v>
      </c>
      <c r="F5" s="451">
        <f>'справка №1-БАЛАНС'!H3</f>
        <v>814191256</v>
      </c>
    </row>
    <row r="6" spans="1:13" ht="15" customHeight="1">
      <c r="A6" s="27" t="s">
        <v>823</v>
      </c>
      <c r="B6" s="629">
        <f>'справка №1-БАЛАНС'!E5</f>
        <v>41182</v>
      </c>
      <c r="C6" s="629"/>
      <c r="D6" s="510"/>
      <c r="E6" s="569" t="s">
        <v>4</v>
      </c>
      <c r="F6" s="511">
        <f>'справка №1-БАЛАНС'!H4</f>
        <v>380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2.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1">
        <v>3376</v>
      </c>
      <c r="D12" s="441">
        <v>51</v>
      </c>
      <c r="E12" s="441"/>
      <c r="F12" s="443">
        <f>C12-E12</f>
        <v>3376</v>
      </c>
    </row>
    <row r="13" spans="1:6" ht="12.75">
      <c r="A13" s="36" t="s">
        <v>873</v>
      </c>
      <c r="B13" s="37"/>
      <c r="C13" s="441">
        <v>50</v>
      </c>
      <c r="D13" s="441">
        <v>99.98</v>
      </c>
      <c r="E13" s="441"/>
      <c r="F13" s="443">
        <f aca="true" t="shared" si="0" ref="F13:F26">C13-E13</f>
        <v>50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2">
        <f>SUM(F12:F26)</f>
        <v>3426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>
        <v>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3426</v>
      </c>
      <c r="D79" s="429"/>
      <c r="E79" s="429">
        <f>E78+E61+E44+E27</f>
        <v>0</v>
      </c>
      <c r="F79" s="442">
        <f>F78+F61+F44+F27</f>
        <v>3426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 t="s">
        <v>868</v>
      </c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Name</cp:lastModifiedBy>
  <cp:lastPrinted>2012-10-15T08:21:25Z</cp:lastPrinted>
  <dcterms:created xsi:type="dcterms:W3CDTF">2000-06-29T12:02:40Z</dcterms:created>
  <dcterms:modified xsi:type="dcterms:W3CDTF">2012-10-15T10:19:45Z</dcterms:modified>
  <cp:category/>
  <cp:version/>
  <cp:contentType/>
  <cp:contentStatus/>
</cp:coreProperties>
</file>