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732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<sst xmlns="http://schemas.openxmlformats.org/spreadsheetml/2006/main" count="1073" uniqueCount="879">
  <si>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</si>
  <si>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</si>
  <si>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</si>
  <si>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</si>
  <si>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</si>
  <si>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</si>
  <si>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</si>
  <si>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</si>
  <si>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</si>
  <si>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</si>
  <si>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</si>
  <si>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</si>
  <si>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</si>
  <si>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</si>
  <si>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</si>
  <si>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</si>
  <si>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</si>
  <si>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</si>
  <si>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</si>
  <si>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</si>
  <si>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</si>
  <si>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</si>
  <si>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</si>
  <si>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</si>
  <si>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</si>
  <si>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</si>
  <si>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</si>
  <si>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</si>
  <si>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</si>
  <si>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</si>
  <si>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</si>
  <si>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</si>
  <si>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</si>
  <si>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</si>
  <si>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</si>
  <si>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</si>
  <si>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</si>
  <si>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</si>
  <si>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</si>
  <si>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</si>
  <si>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</si>
  <si>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</si>
  <si>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</si>
  <si>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</si>
  <si>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</si>
  <si>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</si>
  <si>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</si>
  <si>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</si>
  <si>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</si>
  <si>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</si>
  <si>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</si>
  <si>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</si>
  <si>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</si>
  <si>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</si>
  <si>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</si>
  <si>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</si>
  <si>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</si>
  <si>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</si>
  <si>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</si>
  <si>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</si>
  <si>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</si>
  <si>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</si>
  <si>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</si>
  <si>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</si>
  <si>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</si>
  <si>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</si>
  <si>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</si>
  <si>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</si>
  <si>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</si>
  <si>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</si>
  <si>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</si>
  <si>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</si>
  <si>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</si>
  <si>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</si>
  <si>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</si>
  <si>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</si>
  <si>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</si>
  <si>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</si>
  <si>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</si>
  <si>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</si>
  <si>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</si>
  <si>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</si>
  <si>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</si>
  <si>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</si>
  <si>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</si>
  <si>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</si>
  <si>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</si>
  <si>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</si>
  <si>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</si>
  <si>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</si>
  <si>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</si>
  <si>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</si>
  <si>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</si>
  <si>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</si>
  <si>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</si>
  <si>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</si>
  <si>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</si>
  <si>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</si>
  <si>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</si>
  <si>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</si>
  <si>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</si>
  <si>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</si>
  <si>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</si>
  <si>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</si>
  <si>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</si>
  <si>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</si>
  <si>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</si>
  <si>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</si>
  <si>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</si>
  <si>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</si>
  <si>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</si>
  <si>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</si>
  <si>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</si>
  <si>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</si>
  <si>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</si>
  <si>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</si>
  <si>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</si>
  <si>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</si>
  <si>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</si>
  <si>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</si>
  <si>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</si>
  <si>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</si>
  <si>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</si>
  <si>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</si>
  <si>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</si>
  <si>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</si>
  <si>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</si>
  <si>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</si>
  <si>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</si>
  <si>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</si>
  <si>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</si>
  <si>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</si>
  <si>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</si>
  <si>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</si>
  <si>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</si>
  <si>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</si>
  <si>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</si>
  <si>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</si>
  <si>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</si>
  <si>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</si>
  <si>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</si>
  <si>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</si>
  <si>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</si>
  <si>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</si>
  <si>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</si>
  <si>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</si>
  <si>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</si>
  <si>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</si>
  <si>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</si>
  <si>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</si>
  <si>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</si>
  <si>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</si>
  <si>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</si>
  <si>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</si>
  <si>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</si>
  <si>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</si>
  <si>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</si>
  <si>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</si>
  <si>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</si>
  <si>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</si>
  <si>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</si>
  <si>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</si>
  <si>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</si>
  <si>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</si>
  <si>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</si>
  <si>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</si>
  <si>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</si>
  <si>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</si>
  <si>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</si>
  <si>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</si>
  <si>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</si>
  <si>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</si>
  <si>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</si>
  <si>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</si>
  <si>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</si>
  <si>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</si>
  <si>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</si>
  <si>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</si>
  <si>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</si>
  <si>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</si>
  <si>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</si>
  <si>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</si>
  <si>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</si>
  <si>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</si>
  <si>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</si>
  <si>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</si>
  <si>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</si>
  <si>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</si>
  <si>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</si>
  <si>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</si>
  <si>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</si>
  <si>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</si>
  <si>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</si>
  <si>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</si>
  <si>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</si>
  <si>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</si>
  <si>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</si>
  <si>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</si>
  <si>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</si>
  <si>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</si>
  <si>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</si>
  <si>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</si>
  <si>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</si>
  <si>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</si>
  <si>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</si>
  <si>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</si>
  <si>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</si>
  <si>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</si>
  <si>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</si>
  <si>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</si>
  <si>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</si>
  <si>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</si>
  <si>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</si>
  <si>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</si>
  <si>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</si>
  <si>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</si>
  <si>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</si>
  <si>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</si>
  <si>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</si>
  <si>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</si>
  <si>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</si>
  <si>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</si>
  <si>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</si>
  <si>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</si>
  <si>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</si>
  <si>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</si>
  <si>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</si>
  <si>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</si>
  <si>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</si>
  <si>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</si>
  <si>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</si>
  <si>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</si>
  <si>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</si>
  <si>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</si>
  <si>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</si>
  <si>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</si>
  <si>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</si>
  <si>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</si>
  <si>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</si>
  <si>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</si>
  <si>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</si>
  <si>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</si>
  <si>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</si>
  <si>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</si>
  <si>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</si>
  <si>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</si>
  <si>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</si>
  <si>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</si>
  <si>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</si>
  <si>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</si>
  <si>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</si>
  <si>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</si>
  <si>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</si>
  <si>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</si>
  <si>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</si>
  <si>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</si>
  <si>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</si>
  <si>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</si>
  <si>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</si>
  <si>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</si>
  <si>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</si>
  <si>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</si>
  <si>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</si>
  <si>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</si>
  <si>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</si>
  <si>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</si>
  <si>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</si>
  <si>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</si>
  <si>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</si>
  <si>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</si>
  <si>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</si>
  <si>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</si>
  <si>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</si>
  <si>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</si>
  <si>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</si>
  <si>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</si>
  <si>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</si>
  <si>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</si>
  <si>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</si>
  <si>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</si>
  <si>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</si>
  <si>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</si>
  <si>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</si>
  <si>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</si>
  <si>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</si>
  <si>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</si>
  <si>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</si>
  <si>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</si>
  <si>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</si>
  <si>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</si>
  <si>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</si>
  <si>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</si>
  <si>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</si>
  <si>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</si>
  <si>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</si>
  <si>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</si>
  <si>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</si>
  <si>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</si>
  <si>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</si>
  <si>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</si>
  <si>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</si>
  <si>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</si>
  <si>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</si>
  <si>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</si>
  <si>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</si>
  <si>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</si>
  <si>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</si>
  <si>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</si>
  <si>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</si>
  <si>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</si>
  <si>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</si>
  <si>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</si>
  <si>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</si>
  <si>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</si>
  <si>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</si>
  <si>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</si>
  <si>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</si>
  <si>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</si>
  <si>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</si>
  <si>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</si>
  <si>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</si>
  <si>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</si>
  <si>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</si>
  <si>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</si>
  <si>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</si>
  <si>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</si>
  <si>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</si>
  <si>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</si>
  <si>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</si>
  <si>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</si>
  <si>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</si>
  <si>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</si>
  <si>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</si>
  <si>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</si>
  <si>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</si>
  <si>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</si>
  <si>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</si>
  <si>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</si>
  <si>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</si>
  <si>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</si>
  <si>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</si>
  <si>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</si>
  <si>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</si>
  <si>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</si>
  <si>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</si>
  <si>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</si>
  <si>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</si>
  <si>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</si>
  <si>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</si>
  <si>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</si>
  <si>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</si>
  <si>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</si>
  <si>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</si>
  <si>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</si>
  <si>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</si>
  <si>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</si>
  <si>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</si>
  <si>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</si>
  <si>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</si>
  <si>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</si>
  <si>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</si>
  <si>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</si>
  <si>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</si>
  <si>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</si>
  <si>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</si>
  <si>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</si>
  <si>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</si>
  <si>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</si>
  <si>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</si>
  <si>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</si>
  <si>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</si>
  <si>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</si>
  <si>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</si>
  <si>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</si>
  <si>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</si>
  <si>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</si>
  <si>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</si>
  <si>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</si>
  <si>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</si>
  <si>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</si>
  <si>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</si>
  <si>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</si>
  <si>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</si>
  <si>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</si>
  <si>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</si>
  <si>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</si>
  <si>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</si>
  <si>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</si>
  <si>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</si>
  <si>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</si>
  <si>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</si>
  <si>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</si>
  <si>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</si>
  <si>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</si>
  <si>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</si>
  <si>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</si>
  <si>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</si>
  <si>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</si>
  <si>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</si>
  <si>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</si>
  <si>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</si>
  <si>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</si>
  <si>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</si>
  <si>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</si>
  <si>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</si>
  <si>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</si>
  <si>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</si>
  <si>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</si>
  <si>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</si>
  <si>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</si>
  <si>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</si>
  <si>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</si>
  <si>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</si>
  <si>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</si>
  <si>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</si>
  <si>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</si>
  <si>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</si>
  <si>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</si>
  <si>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</si>
  <si>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</si>
  <si>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</si>
  <si>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</si>
  <si>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</si>
  <si>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</si>
  <si>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</si>
  <si>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</si>
  <si>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</si>
  <si>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</si>
  <si>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</si>
  <si>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</si>
  <si>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</si>
  <si>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</si>
  <si>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</si>
  <si>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</si>
  <si>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</si>
  <si>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</si>
  <si>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</si>
  <si>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</si>
  <si>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</si>
  <si>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</si>
  <si>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</si>
  <si>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</si>
  <si>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</si>
  <si>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</si>
  <si>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</si>
  <si>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</si>
  <si>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</si>
  <si>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</si>
  <si>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</si>
  <si>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</si>
  <si>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</si>
  <si>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</si>
  <si>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</si>
  <si>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</si>
  <si>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</si>
  <si>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</si>
  <si>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</si>
  <si>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</si>
  <si>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</si>
  <si>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</si>
  <si>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</si>
  <si>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</si>
  <si>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</si>
  <si>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</si>
  <si>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</si>
  <si>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</si>
  <si>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</si>
  <si>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</si>
  <si>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</si>
  <si>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</si>
  <si>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</si>
  <si>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</si>
  <si>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</si>
  <si>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</si>
  <si>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</si>
  <si>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</si>
  <si>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</si>
  <si>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</si>
  <si>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</si>
  <si>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</si>
  <si>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</si>
  <si>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</si>
  <si>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</si>
  <si>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</si>
  <si>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</si>
  <si>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</si>
  <si>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</si>
  <si>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</si>
  <si>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</si>
  <si>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</si>
  <si>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</si>
  <si>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</si>
  <si>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</si>
  <si>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</si>
  <si>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</si>
  <si>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</si>
  <si>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</si>
  <si>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</si>
  <si>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</si>
  <si>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</si>
  <si>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</si>
  <si>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</si>
  <si>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</si>
  <si>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</si>
  <si>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</si>
  <si>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</si>
  <si>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</si>
  <si>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</si>
  <si>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</si>
  <si>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</si>
  <si>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</si>
  <si>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</si>
  <si>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</si>
  <si>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</si>
  <si>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</si>
  <si>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</si>
  <si>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</si>
  <si>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</si>
  <si>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</si>
  <si>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</si>
  <si>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</si>
  <si>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</si>
  <si>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</si>
  <si>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</si>
  <si>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</si>
  <si>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</si>
  <si>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</si>
  <si>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</si>
  <si>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</si>
  <si>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</si>
  <si>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</si>
  <si>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</si>
  <si>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</si>
  <si>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</si>
  <si>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</si>
  <si>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</si>
  <si>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</si>
  <si>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</si>
  <si>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</si>
  <si>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</si>
  <si>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</si>
  <si>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</si>
  <si>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</si>
  <si>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</si>
  <si>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</si>
  <si>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</si>
  <si>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</si>
  <si>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</si>
  <si>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</si>
  <si>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</si>
  <si>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</si>
  <si>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</si>
  <si>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</si>
  <si>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</si>
  <si>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</si>
  <si>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</si>
  <si>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</si>
  <si>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</si>
  <si>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</si>
  <si>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</si>
  <si>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</si>
  <si>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</si>
  <si>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</si>
  <si>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</si>
  <si>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</si>
  <si>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</si>
  <si>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</si>
  <si>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</si>
  <si>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</si>
  <si>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</si>
  <si>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</si>
  <si>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</si>
  <si>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</si>
  <si>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</si>
  <si>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</si>
  <si>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</si>
  <si>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</si>
  <si>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</si>
  <si>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</si>
  <si>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</si>
  <si>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</si>
  <si>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</si>
  <si>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</si>
  <si>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</si>
  <si>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</si>
  <si>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</si>
  <si>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</si>
  <si>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</si>
  <si>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</si>
  <si>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</si>
  <si>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</si>
  <si>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</si>
  <si>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</si>
  <si>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</si>
  <si>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</si>
  <si>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</si>
  <si>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</si>
  <si>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</si>
  <si>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</si>
  <si>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</si>
  <si>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</si>
  <si>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</si>
  <si>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</si>
  <si>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</si>
  <si>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</si>
  <si>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</si>
  <si>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</si>
  <si>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</si>
  <si>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</si>
  <si>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</si>
  <si>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</si>
  <si>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</si>
  <si>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</si>
  <si>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</si>
  <si>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</si>
  <si>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</si>
  <si>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</si>
  <si>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</si>
  <si>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</si>
  <si>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</si>
  <si>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</si>
  <si>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</si>
  <si>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</si>
  <si>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</si>
  <si>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</si>
  <si>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</si>
  <si>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</si>
  <si>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</si>
  <si>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</si>
  <si>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</si>
  <si>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</si>
  <si>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</si>
  <si>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</si>
  <si>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</si>
  <si>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</si>
  <si>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</si>
  <si>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</si>
  <si>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</si>
  <si>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</si>
  <si>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</si>
  <si>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</si>
  <si>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</si>
  <si>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</si>
  <si>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</si>
  <si>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</si>
  <si>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</si>
  <si>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</si>
  <si>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</si>
  <si>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</si>
  <si>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</si>
  <si>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</si>
  <si>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</si>
  <si>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</si>
  <si>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</si>
  <si>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</si>
  <si>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</si>
  <si>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</si>
  <si>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</si>
  <si>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</si>
  <si>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</si>
  <si>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</si>
  <si>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</si>
  <si>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</si>
  <si>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</si>
  <si>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</si>
  <si>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</si>
  <si>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</si>
  <si>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</si>
  <si>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</si>
  <si>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</si>
  <si>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</si>
  <si>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</si>
  <si>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</si>
  <si>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</si>
  <si>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</si>
  <si>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</si>
  <si>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</si>
  <si>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</si>
  <si>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</si>
  <si>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</si>
  <si>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</si>
  <si>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</si>
  <si>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</si>
  <si>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</si>
  <si>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</si>
  <si>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</si>
  <si>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</si>
  <si>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</si>
  <si>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</si>
  <si>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</si>
  <si>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</si>
  <si>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</si>
  <si>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</si>
  <si>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</si>
  <si>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</si>
  <si>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</si>
  <si>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</si>
  <si>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</si>
  <si>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</si>
  <si>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</si>
  <si>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</si>
  <si>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</si>
  <si>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</si>
  <si>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</si>
  <si>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</si>
  <si>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</si>
  <si>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</si>
  <si>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</si>
  <si>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</si>
  <si>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</si>
  <si>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</si>
  <si>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</si>
  <si>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</si>
  <si>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</si>
  <si>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</si>
  <si>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</si>
  <si>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</si>
  <si>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</si>
  <si>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</si>
  <si>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</si>
  <si>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</si>
  <si>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</si>
  <si>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</si>
  <si>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</si>
  <si>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</si>
  <si>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</si>
  <si>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</si>
  <si>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</si>
  <si>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</si>
  <si>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</si>
  <si>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</si>
  <si>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</si>
  <si>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</si>
  <si>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</si>
  <si>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</si>
  <si>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</si>
  <si>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</si>
  <si>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</si>
  <si>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</si>
  <si>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</si>
  <si>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</si>
  <si>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</si>
  <si>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</si>
  <si>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</si>
  <si>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</si>
  <si>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</si>
  <si>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</si>
  <si>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</si>
  <si>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</si>
  <si>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</si>
  <si>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</si>
  <si>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</si>
  <si>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</si>
  <si>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</si>
  <si>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</si>
  <si>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</si>
  <si>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</si>
  <si>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</si>
  <si>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</si>
  <si>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</si>
  <si>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</si>
  <si>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</si>
  <si>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</si>
  <si>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</si>
  <si>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</si>
  <si>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</si>
  <si>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</si>
  <si>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</si>
  <si>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</si>
  <si>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</si>
  <si>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</si>
  <si>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</si>
  <si>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</si>
  <si>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</si>
  <si>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</si>
  <si>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</si>
  <si>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</si>
  <si>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</si>
  <si>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</si>
  <si>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</si>
  <si>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</si>
  <si>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</si>
  <si>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</si>
  <si>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</si>
  <si>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</si>
  <si>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</si>
  <si>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</si>
  <si>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</si>
  <si>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</si>
  <si>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</si>
  <si>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</si>
  <si>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</si>
  <si>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</si>
  <si>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</si>
  <si>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</si>
  <si>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</si>
  <si>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</si>
  <si>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</si>
  <si>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</si>
  <si>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</si>
  <si>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</si>
  <si>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</si>
  <si>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</si>
  <si>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</si>
  <si>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</si>
  <si>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</si>
  <si>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</si>
  <si>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</si>
  <si>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</si>
  <si>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</si>
  <si>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</si>
  <si>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</si>
  <si>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</si>
  <si>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</si>
  <si>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</si>
  <si>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</si>
  <si>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</si>
  <si>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</si>
  <si>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</si>
  <si>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</si>
  <si>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</si>
  <si>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</si>
  <si>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</si>
  <si>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</si>
  <si>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</si>
  <si>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</si>
  <si>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</si>
  <si>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</si>
  <si>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</si>
  <si>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</si>
  <si>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</si>
  <si>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</si>
  <si>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</si>
  <si>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</si>
  <si>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</si>
  <si>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</si>
  <si>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</si>
  <si>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</si>
  <si>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</si>
  <si>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</si>
  <si>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</si>
  <si>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</si>
  <si>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</si>
  <si>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</si>
  <si>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</si>
  <si>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</si>
  <si>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</si>
  <si>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</si>
  <si>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</si>
  <si>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</si>
  <si>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</si>
  <si>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</si>
  <si>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</si>
  <si>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</si>
  <si>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</si>
  <si>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</si>
  <si>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</si>
  <si>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</si>
  <si>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</si>
  <si>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</si>
  <si>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</si>
  <si>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</si>
  <si>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</si>
  <si>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</si>
  <si>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</si>
  <si>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</si>
  <si>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</si>
  <si>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</si>
  <si>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</si>
  <si>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</si>
  <si>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</si>
  <si>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</si>
  <si>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</si>
  <si>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</si>
  <si>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</si>
  <si>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</si>
  <si>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</si>
  <si>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съставяне:22.01.2013</t>
  </si>
  <si>
    <t xml:space="preserve">Дата  на съставяне:22.01.2013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</si>
</sst>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25" applyFont="1" applyAlignment="1" applyProtection="1" quotePrefix="1">
      <alignment horizontal="left"/>
      <protection locked="0"/>
    </xf>
    <xf numFmtId="0" fontId="10" fillId="0" borderId="0" xfId="30" applyFont="1" applyBorder="1" applyAlignment="1" applyProtection="1" quotePrefix="1">
      <alignment horizontal="left" wrapText="1"/>
      <protection locked="0"/>
    </xf>
    <xf numFmtId="0" fontId="10" fillId="0" borderId="0" xfId="23" applyFont="1" applyAlignment="1" applyProtection="1" quotePrefix="1">
      <alignment horizontal="left" vertical="center" wrapText="1"/>
      <protection locked="0"/>
    </xf>
    <xf numFmtId="0" fontId="4" fillId="0" borderId="0" xfId="24" applyFont="1" applyAlignment="1" applyProtection="1" quotePrefix="1">
      <alignment horizontal="left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 quotePrefix="1">
      <alignment horizontal="left" vertical="top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0" fontId="10" fillId="0" borderId="0" xfId="22" applyFont="1" applyBorder="1" applyAlignment="1" applyProtection="1" quotePrefix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B42">
      <selection activeCell="G65" sqref="G65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84" t="s">
        <v>1</v>
      </c>
      <c r="B3" s="585"/>
      <c r="C3" s="585"/>
      <c r="D3" s="585"/>
      <c r="E3" s="459" t="s">
        <v>865</v>
      </c>
      <c r="F3" s="217" t="s">
        <v>2</v>
      </c>
      <c r="G3" s="172"/>
      <c r="H3" s="458">
        <v>814191256</v>
      </c>
    </row>
    <row r="4" spans="1:8" ht="13.5">
      <c r="A4" s="584" t="s">
        <v>3</v>
      </c>
      <c r="B4" s="578"/>
      <c r="C4" s="578"/>
      <c r="D4" s="578"/>
      <c r="E4" s="501" t="s">
        <v>866</v>
      </c>
      <c r="F4" s="586" t="s">
        <v>4</v>
      </c>
      <c r="G4" s="587"/>
      <c r="H4" s="458">
        <v>380</v>
      </c>
    </row>
    <row r="5" spans="1:8" ht="13.5">
      <c r="A5" s="584" t="s">
        <v>5</v>
      </c>
      <c r="B5" s="585"/>
      <c r="C5" s="585"/>
      <c r="D5" s="585"/>
      <c r="E5" s="502">
        <v>41274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3.5">
      <c r="A12" s="235" t="s">
        <v>24</v>
      </c>
      <c r="B12" s="241" t="s">
        <v>25</v>
      </c>
      <c r="C12" s="151">
        <v>1120</v>
      </c>
      <c r="D12" s="151">
        <v>1266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3.5">
      <c r="A13" s="235" t="s">
        <v>28</v>
      </c>
      <c r="B13" s="241" t="s">
        <v>29</v>
      </c>
      <c r="C13" s="151">
        <v>92</v>
      </c>
      <c r="D13" s="151">
        <v>115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>
        <v>411</v>
      </c>
      <c r="D14" s="151">
        <v>440</v>
      </c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65</v>
      </c>
      <c r="D15" s="151">
        <v>90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>
        <v>5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35</v>
      </c>
      <c r="D17" s="151">
        <v>35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2006</v>
      </c>
      <c r="D19" s="155">
        <f>SUM(D11:D18)</f>
        <v>2229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858</v>
      </c>
      <c r="H20" s="158">
        <v>858</v>
      </c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3.5">
      <c r="A23" s="235" t="s">
        <v>66</v>
      </c>
      <c r="B23" s="241" t="s">
        <v>67</v>
      </c>
      <c r="C23" s="151">
        <v>1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229</v>
      </c>
      <c r="D24" s="151">
        <v>262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1076</v>
      </c>
      <c r="H25" s="154">
        <f>H19+H20+H21</f>
        <v>1076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>
        <v>15</v>
      </c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230</v>
      </c>
      <c r="D27" s="155">
        <f>SUM(D23:D26)</f>
        <v>278</v>
      </c>
      <c r="E27" s="253" t="s">
        <v>83</v>
      </c>
      <c r="F27" s="242" t="s">
        <v>84</v>
      </c>
      <c r="G27" s="154">
        <f>SUM(G28:G30)</f>
        <v>-5777</v>
      </c>
      <c r="H27" s="154">
        <f>SUM(H28:H30)</f>
        <v>-5314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>
        <v>83</v>
      </c>
      <c r="H28" s="152">
        <v>83</v>
      </c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-5860</v>
      </c>
      <c r="H29" s="316">
        <v>-5397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-39</v>
      </c>
      <c r="H32" s="316">
        <v>-463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-5816</v>
      </c>
      <c r="H33" s="154">
        <f>H27+H31+H32</f>
        <v>-5777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-2336</v>
      </c>
      <c r="H36" s="154">
        <f>H25+H17+H33</f>
        <v>-2297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9779</v>
      </c>
      <c r="H47" s="152">
        <v>10170</v>
      </c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64</v>
      </c>
      <c r="H48" s="152">
        <v>109</v>
      </c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9843</v>
      </c>
      <c r="H49" s="154">
        <f>SUM(H43:H48)</f>
        <v>10279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>
        <v>280</v>
      </c>
      <c r="D54" s="151">
        <v>280</v>
      </c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5942</v>
      </c>
      <c r="D55" s="155">
        <f>D19+D20+D21+D27+D32+D45+D51+D53+D54</f>
        <v>6213</v>
      </c>
      <c r="E55" s="237" t="s">
        <v>172</v>
      </c>
      <c r="F55" s="261" t="s">
        <v>173</v>
      </c>
      <c r="G55" s="154">
        <f>G49+G51+G52+G53+G54</f>
        <v>9843</v>
      </c>
      <c r="H55" s="154">
        <f>H49+H51+H52+H53+H54</f>
        <v>10279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708</v>
      </c>
      <c r="D58" s="151">
        <v>806</v>
      </c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>
        <v>105</v>
      </c>
      <c r="D59" s="151">
        <v>131</v>
      </c>
      <c r="E59" s="251" t="s">
        <v>181</v>
      </c>
      <c r="F59" s="242" t="s">
        <v>182</v>
      </c>
      <c r="G59" s="152"/>
      <c r="H59" s="152"/>
      <c r="M59" s="157"/>
    </row>
    <row r="60" spans="1:8" ht="13.5">
      <c r="A60" s="235" t="s">
        <v>183</v>
      </c>
      <c r="B60" s="241" t="s">
        <v>184</v>
      </c>
      <c r="C60" s="151">
        <v>11</v>
      </c>
      <c r="D60" s="151">
        <v>11</v>
      </c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>
        <v>703</v>
      </c>
      <c r="D61" s="151">
        <v>1128</v>
      </c>
      <c r="E61" s="243" t="s">
        <v>189</v>
      </c>
      <c r="F61" s="272" t="s">
        <v>190</v>
      </c>
      <c r="G61" s="154">
        <f>SUM(G62:G68)</f>
        <v>3410</v>
      </c>
      <c r="H61" s="154">
        <f>SUM(H62:H68)</f>
        <v>3915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200</v>
      </c>
      <c r="H62" s="152">
        <v>468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233</v>
      </c>
      <c r="H63" s="152">
        <v>70</v>
      </c>
      <c r="M63" s="157"/>
    </row>
    <row r="64" spans="1:15" ht="13.5">
      <c r="A64" s="235" t="s">
        <v>51</v>
      </c>
      <c r="B64" s="249" t="s">
        <v>199</v>
      </c>
      <c r="C64" s="155">
        <f>SUM(C58:C63)</f>
        <v>1527</v>
      </c>
      <c r="D64" s="155">
        <f>SUM(D58:D63)</f>
        <v>2076</v>
      </c>
      <c r="E64" s="237" t="s">
        <v>200</v>
      </c>
      <c r="F64" s="242" t="s">
        <v>201</v>
      </c>
      <c r="G64" s="152">
        <v>2565</v>
      </c>
      <c r="H64" s="152">
        <v>2959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224</v>
      </c>
      <c r="H66" s="152">
        <v>227</v>
      </c>
    </row>
    <row r="67" spans="1:8" ht="13.5">
      <c r="A67" s="235" t="s">
        <v>207</v>
      </c>
      <c r="B67" s="241" t="s">
        <v>208</v>
      </c>
      <c r="C67" s="151">
        <v>6</v>
      </c>
      <c r="D67" s="151">
        <v>8</v>
      </c>
      <c r="E67" s="237" t="s">
        <v>209</v>
      </c>
      <c r="F67" s="242" t="s">
        <v>210</v>
      </c>
      <c r="G67" s="152">
        <v>79</v>
      </c>
      <c r="H67" s="152">
        <v>73</v>
      </c>
    </row>
    <row r="68" spans="1:8" ht="13.5">
      <c r="A68" s="235" t="s">
        <v>211</v>
      </c>
      <c r="B68" s="241" t="s">
        <v>212</v>
      </c>
      <c r="C68" s="151">
        <v>471</v>
      </c>
      <c r="D68" s="151">
        <v>787</v>
      </c>
      <c r="E68" s="237" t="s">
        <v>213</v>
      </c>
      <c r="F68" s="242" t="s">
        <v>214</v>
      </c>
      <c r="G68" s="152">
        <v>109</v>
      </c>
      <c r="H68" s="152">
        <v>118</v>
      </c>
    </row>
    <row r="69" spans="1:8" ht="13.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483</v>
      </c>
      <c r="H69" s="152">
        <v>513</v>
      </c>
    </row>
    <row r="70" spans="1:8" ht="13.5">
      <c r="A70" s="235" t="s">
        <v>218</v>
      </c>
      <c r="B70" s="241" t="s">
        <v>219</v>
      </c>
      <c r="C70" s="151">
        <v>1815</v>
      </c>
      <c r="D70" s="151">
        <v>1815</v>
      </c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3893</v>
      </c>
      <c r="H71" s="161">
        <f>H59+H60+H61+H69+H70</f>
        <v>4428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110</v>
      </c>
      <c r="D72" s="151">
        <v>155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1058</v>
      </c>
      <c r="D74" s="151">
        <v>1056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3460</v>
      </c>
      <c r="D75" s="155">
        <f>SUM(D67:D74)</f>
        <v>3821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3893</v>
      </c>
      <c r="H79" s="162">
        <f>H71+H74+H75+H76</f>
        <v>4428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>
        <v>368</v>
      </c>
      <c r="D87" s="151">
        <v>289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103</v>
      </c>
      <c r="D88" s="151">
        <v>11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471</v>
      </c>
      <c r="D91" s="155">
        <f>SUM(D87:D90)</f>
        <v>300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5458</v>
      </c>
      <c r="D93" s="155">
        <f>D64+D75+D84+D91+D92</f>
        <v>6197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7" t="s">
        <v>268</v>
      </c>
      <c r="B94" s="288" t="s">
        <v>269</v>
      </c>
      <c r="C94" s="164">
        <f>C93+C55</f>
        <v>11400</v>
      </c>
      <c r="D94" s="164">
        <f>D93+D55</f>
        <v>12410</v>
      </c>
      <c r="E94" s="448" t="s">
        <v>270</v>
      </c>
      <c r="F94" s="289" t="s">
        <v>271</v>
      </c>
      <c r="G94" s="165">
        <f>G36+G39+G55+G79</f>
        <v>11400</v>
      </c>
      <c r="H94" s="165">
        <f>H36+H39+H55+H79</f>
        <v>12410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573" t="s">
        <v>877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3.5">
      <c r="C99" s="45"/>
      <c r="D99" s="1" t="s">
        <v>867</v>
      </c>
      <c r="E99" s="45"/>
      <c r="F99" s="170"/>
      <c r="G99" s="171"/>
      <c r="H99" s="172"/>
    </row>
    <row r="100" spans="1:5" ht="13.5">
      <c r="A100" s="173"/>
      <c r="B100" s="173"/>
      <c r="C100" s="588" t="s">
        <v>857</v>
      </c>
      <c r="D100" s="589"/>
      <c r="E100" s="589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80" zoomScaleNormal="80" workbookViewId="0" topLeftCell="B21">
      <selection activeCell="G13" sqref="G13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625" style="542" customWidth="1"/>
    <col min="5" max="5" width="37.375" style="565" customWidth="1"/>
    <col min="6" max="6" width="9.00390625" style="565" customWidth="1"/>
    <col min="7" max="7" width="11.625" style="542" customWidth="1"/>
    <col min="8" max="8" width="13.125" style="542" customWidth="1"/>
    <col min="9" max="16384" width="9.37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3.5">
      <c r="A2" s="464" t="s">
        <v>1</v>
      </c>
      <c r="B2" s="581" t="str">
        <f>'справка №1-БАЛАНС'!E3</f>
        <v> "БАЛКАНКАР-ЗАРЯ" АД </v>
      </c>
      <c r="C2" s="581"/>
      <c r="D2" s="581"/>
      <c r="E2" s="581"/>
      <c r="F2" s="590" t="s">
        <v>2</v>
      </c>
      <c r="G2" s="590"/>
      <c r="H2" s="523">
        <f>'справка №1-БАЛАНС'!H3</f>
        <v>814191256</v>
      </c>
    </row>
    <row r="3" spans="1:8" ht="13.5">
      <c r="A3" s="464" t="s">
        <v>275</v>
      </c>
      <c r="B3" s="581" t="str">
        <f>'справка №1-БАЛАНС'!E4</f>
        <v>НЕКОНСОЛИДИРАН</v>
      </c>
      <c r="C3" s="581"/>
      <c r="D3" s="581"/>
      <c r="E3" s="581"/>
      <c r="F3" s="543" t="s">
        <v>4</v>
      </c>
      <c r="G3" s="524"/>
      <c r="H3" s="524">
        <f>'справка №1-БАЛАНС'!H4</f>
        <v>380</v>
      </c>
    </row>
    <row r="4" spans="1:8" ht="17.25" customHeight="1">
      <c r="A4" s="464" t="s">
        <v>5</v>
      </c>
      <c r="B4" s="582">
        <f>'справка №1-БАЛАНС'!E5</f>
        <v>41274</v>
      </c>
      <c r="C4" s="582"/>
      <c r="D4" s="582"/>
      <c r="E4" s="314"/>
      <c r="F4" s="463"/>
      <c r="G4" s="541"/>
      <c r="H4" s="544" t="s">
        <v>276</v>
      </c>
    </row>
    <row r="5" spans="1:8" ht="22.5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>
        <v>4552</v>
      </c>
      <c r="D9" s="46">
        <v>4855</v>
      </c>
      <c r="E9" s="298" t="s">
        <v>285</v>
      </c>
      <c r="F9" s="546" t="s">
        <v>286</v>
      </c>
      <c r="G9" s="547">
        <v>7966</v>
      </c>
      <c r="H9" s="547">
        <v>7348</v>
      </c>
    </row>
    <row r="10" spans="1:8" ht="12">
      <c r="A10" s="298" t="s">
        <v>287</v>
      </c>
      <c r="B10" s="299" t="s">
        <v>288</v>
      </c>
      <c r="C10" s="46">
        <v>683</v>
      </c>
      <c r="D10" s="46">
        <v>654</v>
      </c>
      <c r="E10" s="298" t="s">
        <v>289</v>
      </c>
      <c r="F10" s="546" t="s">
        <v>290</v>
      </c>
      <c r="G10" s="547"/>
      <c r="H10" s="547">
        <v>27</v>
      </c>
    </row>
    <row r="11" spans="1:8" ht="12">
      <c r="A11" s="298" t="s">
        <v>291</v>
      </c>
      <c r="B11" s="299" t="s">
        <v>292</v>
      </c>
      <c r="C11" s="46">
        <v>322</v>
      </c>
      <c r="D11" s="46">
        <v>426</v>
      </c>
      <c r="E11" s="300" t="s">
        <v>293</v>
      </c>
      <c r="F11" s="546" t="s">
        <v>294</v>
      </c>
      <c r="G11" s="547">
        <v>78</v>
      </c>
      <c r="H11" s="547">
        <v>62</v>
      </c>
    </row>
    <row r="12" spans="1:8" ht="12">
      <c r="A12" s="298" t="s">
        <v>295</v>
      </c>
      <c r="B12" s="299" t="s">
        <v>296</v>
      </c>
      <c r="C12" s="46">
        <v>1466</v>
      </c>
      <c r="D12" s="46">
        <v>1334</v>
      </c>
      <c r="E12" s="300" t="s">
        <v>78</v>
      </c>
      <c r="F12" s="546" t="s">
        <v>297</v>
      </c>
      <c r="G12" s="547">
        <v>652</v>
      </c>
      <c r="H12" s="547">
        <v>303</v>
      </c>
    </row>
    <row r="13" spans="1:18" ht="12">
      <c r="A13" s="298" t="s">
        <v>298</v>
      </c>
      <c r="B13" s="299" t="s">
        <v>299</v>
      </c>
      <c r="C13" s="46">
        <v>247</v>
      </c>
      <c r="D13" s="46">
        <v>216</v>
      </c>
      <c r="E13" s="301" t="s">
        <v>51</v>
      </c>
      <c r="F13" s="548" t="s">
        <v>300</v>
      </c>
      <c r="G13" s="545">
        <f>SUM(G9:G12)</f>
        <v>8696</v>
      </c>
      <c r="H13" s="545">
        <f>SUM(H9:H12)</f>
        <v>7740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>
        <v>3</v>
      </c>
      <c r="D14" s="46">
        <v>16</v>
      </c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>
        <v>451</v>
      </c>
      <c r="D15" s="47">
        <v>-311</v>
      </c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>
        <v>61</v>
      </c>
      <c r="D16" s="47">
        <v>98</v>
      </c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7785</v>
      </c>
      <c r="D19" s="49">
        <f>SUM(D9:D15)+D16</f>
        <v>7288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>
        <v>878</v>
      </c>
      <c r="D22" s="46">
        <v>933</v>
      </c>
      <c r="E22" s="304" t="s">
        <v>326</v>
      </c>
      <c r="F22" s="549" t="s">
        <v>327</v>
      </c>
      <c r="G22" s="547">
        <v>14</v>
      </c>
      <c r="H22" s="547">
        <v>50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>
        <v>46</v>
      </c>
      <c r="D24" s="46">
        <v>60</v>
      </c>
      <c r="E24" s="301" t="s">
        <v>103</v>
      </c>
      <c r="F24" s="551" t="s">
        <v>334</v>
      </c>
      <c r="G24" s="545">
        <f>SUM(G19:G23)</f>
        <v>14</v>
      </c>
      <c r="H24" s="545">
        <f>SUM(H19:H23)</f>
        <v>50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40</v>
      </c>
      <c r="D25" s="46">
        <v>18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964</v>
      </c>
      <c r="D26" s="49">
        <f>SUM(D22:D25)</f>
        <v>1011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8749</v>
      </c>
      <c r="D28" s="50">
        <f>D26+D19</f>
        <v>8299</v>
      </c>
      <c r="E28" s="127" t="s">
        <v>339</v>
      </c>
      <c r="F28" s="551" t="s">
        <v>340</v>
      </c>
      <c r="G28" s="545">
        <f>G13+G15+G24</f>
        <v>8710</v>
      </c>
      <c r="H28" s="545">
        <f>H13+H15+H24</f>
        <v>7790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1" t="s">
        <v>344</v>
      </c>
      <c r="G30" s="53">
        <f>IF((C28-G28)&gt;0,C28-G28,0)</f>
        <v>39</v>
      </c>
      <c r="H30" s="53">
        <f>IF((D28-H28)&gt;0,D28-H28,0)</f>
        <v>509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C28+C31+C32</f>
        <v>8749</v>
      </c>
      <c r="D33" s="49">
        <f>D28+D31+D32</f>
        <v>8299</v>
      </c>
      <c r="E33" s="127" t="s">
        <v>353</v>
      </c>
      <c r="F33" s="551" t="s">
        <v>354</v>
      </c>
      <c r="G33" s="53">
        <f>G32+G31+G28</f>
        <v>8710</v>
      </c>
      <c r="H33" s="53">
        <f>H32+H31+H28</f>
        <v>7790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1" t="s">
        <v>358</v>
      </c>
      <c r="G34" s="545">
        <f>IF((C33-G33)&gt;0,C33-G33,0)</f>
        <v>39</v>
      </c>
      <c r="H34" s="545">
        <f>IF((D33-H33)&gt;0,D33-H33,0)</f>
        <v>509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-46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>
        <v>-46</v>
      </c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0</v>
      </c>
      <c r="D39" s="457">
        <f>+IF((H33-D33-D35)&gt;0,H33-D33-D35,0)</f>
        <v>0</v>
      </c>
      <c r="E39" s="313" t="s">
        <v>369</v>
      </c>
      <c r="F39" s="555" t="s">
        <v>370</v>
      </c>
      <c r="G39" s="556">
        <f>IF(G34&gt;0,IF(C35+G34&lt;0,0,C35+G34),IF(C34-C35&lt;0,C35-C34,0))</f>
        <v>39</v>
      </c>
      <c r="H39" s="556">
        <f>IF(H34&gt;0,IF(D35+H34&lt;0,0,D35+H34),IF(D34-D35&lt;0,D35-D34,0))</f>
        <v>463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8" t="s">
        <v>377</v>
      </c>
      <c r="G41" s="52">
        <f>IF(C39=0,IF(G39-G40&gt;0,G39-G40+C40,0),IF(C39-C40&lt;0,C40-C39+G40,0))</f>
        <v>39</v>
      </c>
      <c r="H41" s="52">
        <f>IF(D39=0,IF(H39-H40&gt;0,H39-H40+D40,0),IF(D39-D40&lt;0,D40-D39+H40,0))</f>
        <v>463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8749</v>
      </c>
      <c r="D42" s="53">
        <f>D33+D35+D39</f>
        <v>8253</v>
      </c>
      <c r="E42" s="128" t="s">
        <v>380</v>
      </c>
      <c r="F42" s="129" t="s">
        <v>381</v>
      </c>
      <c r="G42" s="53">
        <f>G39+G33</f>
        <v>8749</v>
      </c>
      <c r="H42" s="53">
        <f>H39+H33</f>
        <v>8253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91" t="s">
        <v>863</v>
      </c>
      <c r="B45" s="591"/>
      <c r="C45" s="591"/>
      <c r="D45" s="591"/>
      <c r="E45" s="591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>
        <v>41296</v>
      </c>
      <c r="C48" s="427" t="s">
        <v>382</v>
      </c>
      <c r="D48" s="579"/>
      <c r="E48" s="579"/>
      <c r="F48" s="579"/>
      <c r="G48" s="579"/>
      <c r="H48" s="579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 t="s">
        <v>867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0"/>
      <c r="E50" s="580"/>
      <c r="F50" s="580"/>
      <c r="G50" s="580"/>
      <c r="H50" s="580"/>
    </row>
    <row r="51" spans="1:8" ht="12">
      <c r="A51" s="561"/>
      <c r="B51" s="557"/>
      <c r="C51" s="425"/>
      <c r="D51" s="425" t="s">
        <v>870</v>
      </c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0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4" ht="13.5">
      <c r="A5" s="467" t="s">
        <v>275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380</v>
      </c>
    </row>
    <row r="6" spans="1:6" ht="12" customHeight="1">
      <c r="A6" s="468" t="s">
        <v>5</v>
      </c>
      <c r="B6" s="503">
        <f>'справка №1-БАЛАНС'!E5</f>
        <v>41274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8587</v>
      </c>
      <c r="D10" s="54">
        <v>7491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-6123</v>
      </c>
      <c r="D11" s="54">
        <v>-5243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-1281</v>
      </c>
      <c r="D13" s="54">
        <v>-2232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248</v>
      </c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-21</v>
      </c>
      <c r="D18" s="54">
        <v>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</v>
      </c>
      <c r="D19" s="54">
        <v>-20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1406</v>
      </c>
      <c r="D20" s="55">
        <f>SUM(D10:D19)</f>
        <v>-4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-109</v>
      </c>
      <c r="D22" s="54">
        <v>-103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-109</v>
      </c>
      <c r="D32" s="55">
        <f>SUM(D22:D31)</f>
        <v>-103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3132</v>
      </c>
      <c r="D36" s="54">
        <v>425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-3334</v>
      </c>
      <c r="D37" s="54">
        <v>-921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-884</v>
      </c>
      <c r="D39" s="54">
        <v>-447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-40</v>
      </c>
      <c r="D41" s="54">
        <v>-18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-1126</v>
      </c>
      <c r="D42" s="55">
        <f>SUM(D34:D41)</f>
        <v>-961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171</v>
      </c>
      <c r="D43" s="55">
        <f>D42+D32+D20</f>
        <v>-1068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300</v>
      </c>
      <c r="D44" s="132">
        <v>1368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471</v>
      </c>
      <c r="D45" s="55">
        <f>D44+D43</f>
        <v>300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471</v>
      </c>
      <c r="D46" s="56">
        <v>300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83" t="s">
        <v>877</v>
      </c>
      <c r="B49" s="435"/>
      <c r="C49" s="319"/>
      <c r="D49" s="436"/>
      <c r="E49" s="343"/>
      <c r="G49" s="133"/>
      <c r="H49" s="133"/>
    </row>
    <row r="50" spans="1:8" ht="12">
      <c r="A50" s="318" t="s">
        <v>876</v>
      </c>
      <c r="B50" s="435" t="s">
        <v>382</v>
      </c>
      <c r="C50" s="592"/>
      <c r="D50" s="592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2"/>
      <c r="D52" s="592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zoomScale="75" zoomScaleNormal="75" workbookViewId="0" topLeftCell="A13">
      <selection activeCell="A39" sqref="A39"/>
    </sheetView>
  </sheetViews>
  <sheetFormatPr defaultColWidth="9.00390625" defaultRowHeight="12.75"/>
  <cols>
    <col min="1" max="1" width="48.5039062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9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95" t="str">
        <f>'справка №1-БАЛАНС'!E3</f>
        <v> "БАЛКАНКАР-ЗАРЯ" АД 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814191256</v>
      </c>
      <c r="N3" s="2"/>
    </row>
    <row r="4" spans="1:15" s="529" customFormat="1" ht="13.5" customHeight="1">
      <c r="A4" s="464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380</v>
      </c>
      <c r="N4" s="3"/>
      <c r="O4" s="3"/>
    </row>
    <row r="5" spans="1:14" s="529" customFormat="1" ht="12.75" customHeight="1">
      <c r="A5" s="464" t="s">
        <v>5</v>
      </c>
      <c r="B5" s="599">
        <f>'справка №1-БАЛАНС'!E5</f>
        <v>41274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858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83</v>
      </c>
      <c r="J11" s="58">
        <f>'справка №1-БАЛАНС'!H29+'справка №1-БАЛАНС'!H32</f>
        <v>-5860</v>
      </c>
      <c r="K11" s="60"/>
      <c r="L11" s="344">
        <f>SUM(C11:K11)</f>
        <v>-2297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2404</v>
      </c>
      <c r="D15" s="61">
        <f aca="true" t="shared" si="2" ref="D15:M15">D11+D12</f>
        <v>0</v>
      </c>
      <c r="E15" s="61">
        <f t="shared" si="2"/>
        <v>858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83</v>
      </c>
      <c r="J15" s="61">
        <f t="shared" si="2"/>
        <v>-5860</v>
      </c>
      <c r="K15" s="61">
        <f t="shared" si="2"/>
        <v>0</v>
      </c>
      <c r="L15" s="344">
        <f t="shared" si="1"/>
        <v>-2297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-39</v>
      </c>
      <c r="K16" s="60"/>
      <c r="L16" s="344">
        <f t="shared" si="1"/>
        <v>-39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aca="true" t="shared" si="6" ref="D29:M29">D17+D20+D21+D24+D28+D27+D15+D16</f>
        <v>0</v>
      </c>
      <c r="E29" s="59">
        <f t="shared" si="6"/>
        <v>858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83</v>
      </c>
      <c r="J29" s="59">
        <f t="shared" si="6"/>
        <v>-5899</v>
      </c>
      <c r="K29" s="59">
        <f t="shared" si="6"/>
        <v>0</v>
      </c>
      <c r="L29" s="344">
        <f t="shared" si="1"/>
        <v>-2336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2404</v>
      </c>
      <c r="D32" s="59">
        <f t="shared" si="7"/>
        <v>0</v>
      </c>
      <c r="E32" s="59">
        <f t="shared" si="7"/>
        <v>858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83</v>
      </c>
      <c r="J32" s="59">
        <f t="shared" si="7"/>
        <v>-5899</v>
      </c>
      <c r="K32" s="59">
        <f t="shared" si="7"/>
        <v>0</v>
      </c>
      <c r="L32" s="344">
        <f t="shared" si="1"/>
        <v>-2336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 t="s">
        <v>878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3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2" t="s">
        <v>384</v>
      </c>
      <c r="B2" s="613"/>
      <c r="C2" s="614" t="str">
        <f>'справка №1-БАЛАНС'!E3</f>
        <v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18" ht="13.5">
      <c r="A3" s="612" t="s">
        <v>5</v>
      </c>
      <c r="B3" s="613"/>
      <c r="C3" s="615">
        <f>'справка №1-БАЛАНС'!E5</f>
        <v>41274</v>
      </c>
      <c r="D3" s="615"/>
      <c r="E3" s="615"/>
      <c r="F3" s="482"/>
      <c r="G3" s="482"/>
      <c r="H3" s="482"/>
      <c r="I3" s="482"/>
      <c r="J3" s="482"/>
      <c r="K3" s="482"/>
      <c r="L3" s="482"/>
      <c r="M3" s="604" t="s">
        <v>4</v>
      </c>
      <c r="N3" s="604"/>
      <c r="O3" s="479">
        <f>'справка №1-БАЛАНС'!H4</f>
        <v>380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5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1.2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3657</v>
      </c>
      <c r="E10" s="189"/>
      <c r="F10" s="189"/>
      <c r="G10" s="74">
        <f aca="true" t="shared" si="2" ref="G10:G39">D10+E10-F10</f>
        <v>3657</v>
      </c>
      <c r="H10" s="65"/>
      <c r="I10" s="65"/>
      <c r="J10" s="74">
        <f aca="true" t="shared" si="3" ref="J10:J39">G10+H10-I10</f>
        <v>3657</v>
      </c>
      <c r="K10" s="65">
        <v>2392</v>
      </c>
      <c r="L10" s="65">
        <v>145</v>
      </c>
      <c r="M10" s="65"/>
      <c r="N10" s="74">
        <f aca="true" t="shared" si="4" ref="N10:N39">K10+L10-M10</f>
        <v>2537</v>
      </c>
      <c r="O10" s="65"/>
      <c r="P10" s="65"/>
      <c r="Q10" s="74">
        <f t="shared" si="0"/>
        <v>2537</v>
      </c>
      <c r="R10" s="74">
        <f t="shared" si="1"/>
        <v>1120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2377</v>
      </c>
      <c r="E11" s="189">
        <v>49</v>
      </c>
      <c r="F11" s="189">
        <v>41</v>
      </c>
      <c r="G11" s="74">
        <f t="shared" si="2"/>
        <v>2385</v>
      </c>
      <c r="H11" s="65"/>
      <c r="I11" s="65"/>
      <c r="J11" s="74">
        <f t="shared" si="3"/>
        <v>2385</v>
      </c>
      <c r="K11" s="65">
        <v>2262</v>
      </c>
      <c r="L11" s="65">
        <v>72</v>
      </c>
      <c r="M11" s="65">
        <v>41</v>
      </c>
      <c r="N11" s="74">
        <f t="shared" si="4"/>
        <v>2293</v>
      </c>
      <c r="O11" s="65"/>
      <c r="P11" s="65"/>
      <c r="Q11" s="74">
        <f t="shared" si="0"/>
        <v>2293</v>
      </c>
      <c r="R11" s="74">
        <f t="shared" si="1"/>
        <v>92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741</v>
      </c>
      <c r="E12" s="189"/>
      <c r="F12" s="189"/>
      <c r="G12" s="74">
        <f t="shared" si="2"/>
        <v>741</v>
      </c>
      <c r="H12" s="65"/>
      <c r="I12" s="65"/>
      <c r="J12" s="74">
        <f t="shared" si="3"/>
        <v>741</v>
      </c>
      <c r="K12" s="65">
        <v>301</v>
      </c>
      <c r="L12" s="65">
        <v>29</v>
      </c>
      <c r="M12" s="65"/>
      <c r="N12" s="74">
        <f t="shared" si="4"/>
        <v>330</v>
      </c>
      <c r="O12" s="65"/>
      <c r="P12" s="65"/>
      <c r="Q12" s="74">
        <f t="shared" si="0"/>
        <v>330</v>
      </c>
      <c r="R12" s="74">
        <f t="shared" si="1"/>
        <v>411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245</v>
      </c>
      <c r="E13" s="189"/>
      <c r="F13" s="189"/>
      <c r="G13" s="74">
        <f t="shared" si="2"/>
        <v>245</v>
      </c>
      <c r="H13" s="65"/>
      <c r="I13" s="65"/>
      <c r="J13" s="74">
        <f t="shared" si="3"/>
        <v>245</v>
      </c>
      <c r="K13" s="65">
        <v>155</v>
      </c>
      <c r="L13" s="65">
        <v>25</v>
      </c>
      <c r="M13" s="65"/>
      <c r="N13" s="74">
        <f t="shared" si="4"/>
        <v>180</v>
      </c>
      <c r="O13" s="65"/>
      <c r="P13" s="65"/>
      <c r="Q13" s="74">
        <f t="shared" si="0"/>
        <v>180</v>
      </c>
      <c r="R13" s="74">
        <f t="shared" si="1"/>
        <v>65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40</v>
      </c>
      <c r="E14" s="189">
        <v>2</v>
      </c>
      <c r="F14" s="189">
        <v>7</v>
      </c>
      <c r="G14" s="74">
        <f t="shared" si="2"/>
        <v>35</v>
      </c>
      <c r="H14" s="65"/>
      <c r="I14" s="65"/>
      <c r="J14" s="74">
        <f t="shared" si="3"/>
        <v>35</v>
      </c>
      <c r="K14" s="65">
        <v>34</v>
      </c>
      <c r="L14" s="65">
        <v>3</v>
      </c>
      <c r="M14" s="65">
        <v>7</v>
      </c>
      <c r="N14" s="74">
        <f t="shared" si="4"/>
        <v>30</v>
      </c>
      <c r="O14" s="65"/>
      <c r="P14" s="65"/>
      <c r="Q14" s="74">
        <f t="shared" si="0"/>
        <v>30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35</v>
      </c>
      <c r="E15" s="454"/>
      <c r="F15" s="454"/>
      <c r="G15" s="74">
        <f t="shared" si="2"/>
        <v>35</v>
      </c>
      <c r="H15" s="455"/>
      <c r="I15" s="455"/>
      <c r="J15" s="74">
        <f t="shared" si="3"/>
        <v>35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35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7373</v>
      </c>
      <c r="E17" s="194">
        <f>SUM(E9:E16)</f>
        <v>51</v>
      </c>
      <c r="F17" s="194">
        <f>SUM(F9:F16)</f>
        <v>48</v>
      </c>
      <c r="G17" s="74">
        <f t="shared" si="2"/>
        <v>7376</v>
      </c>
      <c r="H17" s="75">
        <f>SUM(H9:H16)</f>
        <v>0</v>
      </c>
      <c r="I17" s="75">
        <f>SUM(I9:I16)</f>
        <v>0</v>
      </c>
      <c r="J17" s="74">
        <f t="shared" si="3"/>
        <v>7376</v>
      </c>
      <c r="K17" s="75">
        <f>SUM(K9:K16)</f>
        <v>5144</v>
      </c>
      <c r="L17" s="75">
        <f>SUM(L9:L16)</f>
        <v>274</v>
      </c>
      <c r="M17" s="75">
        <f>SUM(M9:M16)</f>
        <v>48</v>
      </c>
      <c r="N17" s="74">
        <f t="shared" si="4"/>
        <v>5370</v>
      </c>
      <c r="O17" s="75">
        <f>SUM(O9:O16)</f>
        <v>0</v>
      </c>
      <c r="P17" s="75">
        <f>SUM(P9:P16)</f>
        <v>0</v>
      </c>
      <c r="Q17" s="74">
        <f t="shared" si="5"/>
        <v>5370</v>
      </c>
      <c r="R17" s="74">
        <f t="shared" si="6"/>
        <v>2006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2</v>
      </c>
      <c r="L21" s="65"/>
      <c r="M21" s="65"/>
      <c r="N21" s="74">
        <f t="shared" si="4"/>
        <v>2</v>
      </c>
      <c r="O21" s="65"/>
      <c r="P21" s="65"/>
      <c r="Q21" s="74">
        <f t="shared" si="5"/>
        <v>2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66</v>
      </c>
      <c r="L22" s="65">
        <v>33</v>
      </c>
      <c r="M22" s="65"/>
      <c r="N22" s="74">
        <f t="shared" si="4"/>
        <v>99</v>
      </c>
      <c r="O22" s="65"/>
      <c r="P22" s="65"/>
      <c r="Q22" s="74">
        <f t="shared" si="5"/>
        <v>99</v>
      </c>
      <c r="R22" s="74">
        <f t="shared" si="6"/>
        <v>229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105</v>
      </c>
      <c r="E24" s="189"/>
      <c r="F24" s="189"/>
      <c r="G24" s="74">
        <f t="shared" si="2"/>
        <v>105</v>
      </c>
      <c r="H24" s="65"/>
      <c r="I24" s="65"/>
      <c r="J24" s="74">
        <f t="shared" si="3"/>
        <v>105</v>
      </c>
      <c r="K24" s="65">
        <v>90</v>
      </c>
      <c r="L24" s="65">
        <v>15</v>
      </c>
      <c r="M24" s="65"/>
      <c r="N24" s="74">
        <f t="shared" si="4"/>
        <v>105</v>
      </c>
      <c r="O24" s="65"/>
      <c r="P24" s="65"/>
      <c r="Q24" s="74">
        <f t="shared" si="5"/>
        <v>105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436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436</v>
      </c>
      <c r="H25" s="66">
        <f t="shared" si="7"/>
        <v>0</v>
      </c>
      <c r="I25" s="66">
        <f t="shared" si="7"/>
        <v>0</v>
      </c>
      <c r="J25" s="67">
        <f t="shared" si="3"/>
        <v>436</v>
      </c>
      <c r="K25" s="66">
        <f t="shared" si="7"/>
        <v>158</v>
      </c>
      <c r="L25" s="66">
        <f t="shared" si="7"/>
        <v>48</v>
      </c>
      <c r="M25" s="66">
        <f t="shared" si="7"/>
        <v>0</v>
      </c>
      <c r="N25" s="67">
        <f t="shared" si="4"/>
        <v>206</v>
      </c>
      <c r="O25" s="66">
        <f t="shared" si="7"/>
        <v>0</v>
      </c>
      <c r="P25" s="66">
        <f t="shared" si="7"/>
        <v>0</v>
      </c>
      <c r="Q25" s="67">
        <f t="shared" si="5"/>
        <v>206</v>
      </c>
      <c r="R25" s="67">
        <f t="shared" si="6"/>
        <v>230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3426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11235</v>
      </c>
      <c r="E40" s="437">
        <f>E17+E18+E19+E25+E38+E39</f>
        <v>51</v>
      </c>
      <c r="F40" s="437">
        <f aca="true" t="shared" si="13" ref="F40:R40">F17+F18+F19+F25+F38+F39</f>
        <v>48</v>
      </c>
      <c r="G40" s="437">
        <f t="shared" si="13"/>
        <v>11238</v>
      </c>
      <c r="H40" s="437">
        <f t="shared" si="13"/>
        <v>0</v>
      </c>
      <c r="I40" s="437">
        <f t="shared" si="13"/>
        <v>0</v>
      </c>
      <c r="J40" s="437">
        <f t="shared" si="13"/>
        <v>11238</v>
      </c>
      <c r="K40" s="437">
        <f t="shared" si="13"/>
        <v>5302</v>
      </c>
      <c r="L40" s="437">
        <f t="shared" si="13"/>
        <v>322</v>
      </c>
      <c r="M40" s="437">
        <f t="shared" si="13"/>
        <v>48</v>
      </c>
      <c r="N40" s="437">
        <f t="shared" si="13"/>
        <v>5576</v>
      </c>
      <c r="O40" s="437">
        <f t="shared" si="13"/>
        <v>0</v>
      </c>
      <c r="P40" s="437">
        <f t="shared" si="13"/>
        <v>0</v>
      </c>
      <c r="Q40" s="437">
        <f t="shared" si="13"/>
        <v>5576</v>
      </c>
      <c r="R40" s="437">
        <f t="shared" si="13"/>
        <v>5662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00" t="s">
        <v>782</v>
      </c>
      <c r="P44" s="601"/>
      <c r="Q44" s="601"/>
      <c r="R44" s="601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76">
      <selection activeCell="D88" sqref="D88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23" t="str">
        <f>'справка №1-БАЛАНС'!E3</f>
        <v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1" t="s">
        <v>5</v>
      </c>
      <c r="B4" s="620">
        <f>'справка №1-БАЛАНС'!E5</f>
        <v>41274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1.2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280</v>
      </c>
      <c r="D21" s="108"/>
      <c r="E21" s="120">
        <f t="shared" si="0"/>
        <v>280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</v>
      </c>
      <c r="D24" s="119">
        <f>SUM(D25:D27)</f>
        <v>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6</v>
      </c>
      <c r="D27" s="108">
        <v>6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471</v>
      </c>
      <c r="D28" s="108">
        <v>471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110</v>
      </c>
      <c r="D33" s="105">
        <f>SUM(D34:D37)</f>
        <v>110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110</v>
      </c>
      <c r="D35" s="108">
        <v>110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1058</v>
      </c>
      <c r="D38" s="105">
        <f>SUM(D39:D42)</f>
        <v>1058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1058</v>
      </c>
      <c r="D42" s="108">
        <v>1058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3460</v>
      </c>
      <c r="D43" s="104">
        <f>D24+D28+D29+D31+D30+D32+D33+D38</f>
        <v>3460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3740</v>
      </c>
      <c r="D44" s="103">
        <f>D43+D21+D19+D9</f>
        <v>3460</v>
      </c>
      <c r="E44" s="118">
        <f>E43+E21+E19+E9</f>
        <v>280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2.5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1.2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12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9779</v>
      </c>
      <c r="D63" s="108"/>
      <c r="E63" s="119">
        <f t="shared" si="1"/>
        <v>9779</v>
      </c>
      <c r="F63" s="110"/>
    </row>
    <row r="64" spans="1:6" ht="12">
      <c r="A64" s="396" t="s">
        <v>708</v>
      </c>
      <c r="B64" s="397" t="s">
        <v>709</v>
      </c>
      <c r="C64" s="108">
        <v>64</v>
      </c>
      <c r="D64" s="108"/>
      <c r="E64" s="119">
        <f t="shared" si="1"/>
        <v>64</v>
      </c>
      <c r="F64" s="110"/>
    </row>
    <row r="65" spans="1:6" ht="12">
      <c r="A65" s="396" t="s">
        <v>710</v>
      </c>
      <c r="B65" s="397" t="s">
        <v>711</v>
      </c>
      <c r="C65" s="109">
        <v>64</v>
      </c>
      <c r="D65" s="109"/>
      <c r="E65" s="119">
        <f t="shared" si="1"/>
        <v>64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9843</v>
      </c>
      <c r="D66" s="103">
        <f>D52+D56+D61+D62+D63+D64</f>
        <v>0</v>
      </c>
      <c r="E66" s="119">
        <f t="shared" si="1"/>
        <v>9843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12">
      <c r="A71" s="396" t="s">
        <v>688</v>
      </c>
      <c r="B71" s="397" t="s">
        <v>718</v>
      </c>
      <c r="C71" s="105">
        <f>SUM(C72:C74)</f>
        <v>200</v>
      </c>
      <c r="D71" s="105">
        <f>SUM(D72:D74)</f>
        <v>200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9</v>
      </c>
      <c r="D72" s="108">
        <v>9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191</v>
      </c>
      <c r="D74" s="108">
        <v>191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3210</v>
      </c>
      <c r="D85" s="104">
        <f>SUM(D86:D90)+D94</f>
        <v>3210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233</v>
      </c>
      <c r="D86" s="108">
        <v>233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2565</v>
      </c>
      <c r="D87" s="108">
        <v>2565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224</v>
      </c>
      <c r="D89" s="108">
        <v>224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109</v>
      </c>
      <c r="D90" s="103">
        <f>SUM(D91:D93)</f>
        <v>109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109</v>
      </c>
      <c r="D93" s="108">
        <v>109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79</v>
      </c>
      <c r="D94" s="108">
        <v>79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483</v>
      </c>
      <c r="D95" s="108">
        <v>483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3893</v>
      </c>
      <c r="D96" s="104">
        <f>D85+D80+D75+D71+D95</f>
        <v>3893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13736</v>
      </c>
      <c r="D97" s="104">
        <f>D96+D68+D66</f>
        <v>3893</v>
      </c>
      <c r="E97" s="104">
        <f>E96+E68+E66</f>
        <v>9843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2.5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877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73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25" t="str">
        <f>'справка №1-БАЛАНС'!E3</f>
        <v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3.5">
      <c r="A5" s="498" t="s">
        <v>5</v>
      </c>
      <c r="B5" s="626">
        <f>'справка №1-БАЛАНС'!E5</f>
        <v>41274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1.2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3.5">
      <c r="A12" s="76" t="s">
        <v>795</v>
      </c>
      <c r="B12" s="90" t="s">
        <v>796</v>
      </c>
      <c r="C12" s="438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576" t="s">
        <v>877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9" s="518" customFormat="1" ht="12">
      <c r="A31" s="349"/>
      <c r="B31" s="388"/>
      <c r="C31" s="349"/>
      <c r="D31" s="520"/>
      <c r="E31" s="520" t="s">
        <v>867</v>
      </c>
      <c r="F31" s="520"/>
      <c r="G31" s="520"/>
      <c r="H31" s="520"/>
      <c r="I31" s="520" t="s">
        <v>870</v>
      </c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30">
      <selection activeCell="A156" sqref="A156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3" ht="15" customHeight="1">
      <c r="A6" s="27" t="s">
        <v>823</v>
      </c>
      <c r="B6" s="633">
        <f>'справка №1-БАЛАНС'!E5</f>
        <v>41274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2.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0">
        <v>3376</v>
      </c>
      <c r="D12" s="440">
        <v>51</v>
      </c>
      <c r="E12" s="440"/>
      <c r="F12" s="442">
        <f>C12-E12</f>
        <v>3376</v>
      </c>
    </row>
    <row r="13" spans="1:6" ht="12.75">
      <c r="A13" s="36" t="s">
        <v>873</v>
      </c>
      <c r="B13" s="37"/>
      <c r="C13" s="440">
        <v>50</v>
      </c>
      <c r="D13" s="440">
        <v>99.98</v>
      </c>
      <c r="E13" s="440"/>
      <c r="F13" s="442">
        <f aca="true" t="shared" si="0" ref="F13:F26">C13-E13</f>
        <v>50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1">
        <f>SUM(F12:F26)</f>
        <v>3426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>
        <v>1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1">
        <f>F78+F61+F44+F27</f>
        <v>3426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7" t="s">
        <v>877</v>
      </c>
      <c r="B151" s="451"/>
      <c r="C151" s="634" t="s">
        <v>850</v>
      </c>
      <c r="D151" s="634"/>
      <c r="E151" s="634"/>
      <c r="F151" s="634"/>
    </row>
    <row r="152" spans="1:6" ht="12.75">
      <c r="A152" s="514"/>
      <c r="B152" s="515"/>
      <c r="C152" s="514" t="s">
        <v>868</v>
      </c>
      <c r="D152" s="514"/>
      <c r="E152" s="514"/>
      <c r="F152" s="514"/>
    </row>
    <row r="153" spans="1:6" ht="12.75">
      <c r="A153" s="514"/>
      <c r="B153" s="515"/>
      <c r="C153" s="634" t="s">
        <v>858</v>
      </c>
      <c r="D153" s="634"/>
      <c r="E153" s="634"/>
      <c r="F153" s="634"/>
    </row>
    <row r="154" spans="3:5" ht="12.75">
      <c r="C154" s="514" t="s">
        <v>874</v>
      </c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2013-01-22T13:08:41Z</cp:lastPrinted>
  <dcterms:created xsi:type="dcterms:W3CDTF">2000-06-29T12:02:40Z</dcterms:created>
  <dcterms:modified xsi:type="dcterms:W3CDTF">2013-01-22T13:10:00Z</dcterms:modified>
  <cp:category/>
  <cp:version/>
  <cp:contentType/>
  <cp:contentStatus/>
</cp:coreProperties>
</file>