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<sst xmlns="http://schemas.openxmlformats.org/spreadsheetml/2006/main" count="607" uniqueCount="540">
  <si>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</si>
  <si>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</si>
  <si>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</si>
  <si>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</si>
  <si>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</si>
  <si>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</si>
  <si>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</si>
  <si>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</si>
  <si>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</si>
  <si>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</si>
  <si>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</si>
  <si>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</si>
  <si>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</si>
  <si>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</si>
  <si>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</si>
  <si>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</si>
  <si>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</si>
  <si>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</si>
  <si>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</si>
  <si>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</si>
  <si>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</si>
  <si>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</si>
  <si>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</si>
  <si>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</si>
  <si>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</si>
  <si>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</si>
  <si>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</si>
  <si>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</si>
  <si>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</si>
  <si>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</si>
  <si>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</si>
  <si>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</si>
  <si>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</si>
  <si>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</si>
  <si>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</si>
  <si>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</si>
  <si>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</si>
  <si>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</si>
  <si>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</si>
  <si>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</si>
  <si>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</si>
  <si>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</si>
  <si>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</si>
  <si>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</si>
  <si>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</si>
  <si>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</si>
  <si>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</si>
  <si>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</si>
  <si>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</si>
  <si>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</si>
  <si>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</si>
  <si>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</si>
  <si>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</si>
  <si>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</si>
  <si>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</si>
  <si>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</si>
  <si>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</si>
  <si>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</si>
  <si>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</si>
  <si>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</si>
  <si>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</si>
  <si>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</si>
  <si>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</si>
  <si>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</si>
  <si>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</si>
  <si>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</si>
  <si>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</si>
  <si>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</si>
  <si>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</si>
  <si>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</si>
  <si>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</si>
  <si>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</si>
  <si>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</si>
  <si>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</si>
  <si>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</si>
  <si>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</si>
  <si>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</si>
  <si>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</si>
  <si>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</si>
  <si>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</si>
  <si>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</si>
  <si>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</si>
  <si>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</si>
  <si>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</si>
  <si>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</si>
  <si>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</si>
  <si>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</si>
  <si>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</si>
  <si>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</si>
  <si>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</si>
  <si>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</si>
  <si>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</si>
  <si>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</si>
  <si>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</si>
  <si>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</si>
  <si>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</si>
  <si>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</si>
  <si>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</si>
  <si>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</si>
  <si>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</si>
  <si>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</si>
  <si>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</si>
  <si>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</si>
  <si>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</si>
  <si>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</si>
  <si>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</si>
  <si>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</si>
  <si>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</si>
  <si>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</si>
  <si>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</si>
  <si>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</si>
  <si>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</si>
  <si>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</si>
  <si>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</si>
  <si>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</si>
  <si>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</si>
  <si>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</si>
  <si>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</si>
  <si>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</si>
  <si>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</si>
  <si>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</si>
  <si>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</si>
  <si>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</si>
  <si>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</si>
  <si>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</si>
  <si>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</si>
  <si>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</si>
  <si>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</si>
  <si>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</si>
  <si>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</si>
  <si>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</si>
  <si>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</si>
  <si>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</si>
  <si>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</si>
  <si>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</si>
  <si>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</si>
  <si>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</si>
  <si>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</si>
  <si>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</si>
  <si>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</si>
  <si>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</si>
  <si>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</si>
  <si>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</si>
  <si>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</si>
  <si>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</si>
  <si>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</si>
  <si>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</si>
  <si>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</si>
  <si>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</si>
  <si>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</si>
  <si>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</si>
  <si>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</si>
  <si>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</si>
  <si>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</si>
  <si>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</si>
  <si>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</si>
  <si>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</si>
  <si>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</si>
  <si>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</si>
  <si>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</si>
  <si>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</si>
  <si>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</si>
  <si>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</si>
  <si>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</si>
  <si>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</si>
  <si>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</si>
  <si>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</si>
  <si>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</si>
  <si>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</si>
  <si>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</si>
  <si>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</si>
  <si>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</si>
  <si>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</si>
  <si>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</si>
  <si>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</si>
  <si>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</si>
  <si>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</si>
  <si>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</si>
  <si>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</si>
  <si>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</si>
  <si>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</si>
  <si>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</si>
  <si>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</si>
  <si>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</si>
  <si>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</si>
  <si>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</si>
  <si>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</si>
  <si>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</si>
  <si>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</si>
  <si>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</si>
  <si>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</si>
  <si>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</si>
  <si>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</si>
  <si>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</si>
  <si>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</si>
  <si>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</si>
  <si>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</si>
  <si>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</si>
  <si>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</si>
  <si>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</si>
  <si>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</si>
  <si>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</si>
  <si>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</si>
  <si>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</si>
  <si>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</si>
  <si>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</si>
  <si>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</si>
  <si>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</si>
  <si>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</si>
  <si>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</si>
  <si>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</si>
  <si>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</si>
  <si>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</si>
  <si>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</si>
  <si>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</si>
  <si>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</si>
  <si>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</si>
  <si>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</si>
  <si>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</si>
  <si>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</si>
  <si>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</si>
  <si>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</si>
  <si>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</si>
  <si>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</si>
  <si>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</si>
  <si>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</si>
  <si>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</si>
  <si>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</si>
  <si>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</si>
  <si>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</si>
  <si>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</si>
  <si>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</si>
  <si>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</si>
  <si>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</si>
  <si>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</si>
  <si>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</si>
  <si>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</si>
  <si>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</si>
  <si>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</si>
  <si>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</si>
  <si>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</si>
  <si>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</si>
  <si>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</si>
  <si>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</si>
  <si>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</si>
  <si>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</si>
  <si>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</si>
  <si>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</si>
  <si>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</si>
  <si>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</si>
  <si>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</si>
  <si>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</si>
  <si>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</si>
  <si>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</si>
  <si>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</si>
  <si>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</si>
  <si>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</si>
  <si>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</si>
  <si>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</si>
  <si>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</si>
  <si>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</si>
  <si>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</si>
  <si>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</si>
  <si>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</si>
  <si>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</si>
  <si>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</si>
  <si>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</si>
  <si>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</si>
  <si>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</si>
  <si>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</si>
  <si>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</si>
  <si>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</si>
  <si>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</si>
  <si>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</si>
  <si>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</si>
  <si>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</si>
  <si>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съставяне:25.11.2013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</si>
  <si>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</si>
  <si>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</si>
  <si>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</si>
  <si>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</si>
  <si>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</si>
  <si>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</si>
  <si>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</si>
  <si>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</si>
  <si>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</si>
  <si>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</si>
  <si>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</si>
  <si>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</si>
  <si>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</si>
  <si>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</si>
  <si>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</si>
  <si>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</si>
  <si>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</si>
  <si>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</si>
  <si>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</si>
  <si>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</si>
  <si>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</si>
  <si>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</si>
  <si>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</si>
  <si>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</si>
  <si>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</si>
  <si>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</si>
  <si>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</si>
  <si>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</si>
  <si>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</si>
  <si>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</si>
  <si>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</si>
  <si>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</si>
  <si>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</si>
  <si>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</si>
  <si>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</si>
  <si>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</si>
  <si>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</si>
  <si>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</si>
  <si>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</si>
  <si>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</si>
  <si>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</si>
  <si>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</si>
  <si>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</si>
  <si>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</si>
  <si>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</si>
  <si>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</si>
  <si>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</si>
  <si>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</si>
  <si>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</si>
  <si>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</si>
  <si>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</si>
  <si>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</si>
  <si>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</si>
  <si>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</si>
  <si>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</si>
  <si>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</si>
  <si>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</si>
  <si>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</si>
  <si>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</si>
  <si>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</si>
  <si>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</si>
  <si>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</si>
  <si>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</si>
  <si>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</si>
  <si>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</si>
  <si>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</si>
  <si>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</si>
  <si>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</si>
  <si>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</si>
  <si>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</si>
  <si>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</si>
  <si>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</si>
  <si>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</si>
  <si>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</si>
  <si>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</si>
  <si>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</si>
  <si>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</si>
  <si>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</si>
  <si>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</si>
  <si>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</si>
  <si>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</si>
  <si>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</si>
  <si>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</si>
  <si>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</si>
  <si>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</si>
  <si>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</si>
  <si>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</si>
  <si>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</si>
  <si>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</si>
  <si>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</si>
  <si>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</si>
  <si>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</si>
  <si>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</si>
  <si>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</si>
  <si>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</si>
  <si>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</si>
  <si>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</si>
  <si>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</si>
  <si>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</si>
  <si>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</si>
  <si>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</si>
  <si>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</si>
  <si>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</si>
  <si>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</si>
  <si>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</si>
  <si>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</si>
  <si>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</si>
  <si>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</si>
  <si>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</si>
  <si>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</si>
  <si>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</si>
  <si>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</si>
  <si>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</si>
  <si>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</si>
  <si>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</si>
  <si>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</si>
  <si>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</si>
  <si>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</si>
  <si>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</si>
  <si>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</si>
  <si>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</si>
  <si>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</si>
  <si>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</si>
  <si>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</si>
  <si>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</si>
  <si>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</si>
  <si>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</si>
  <si>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</si>
  <si>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</si>
  <si>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</si>
  <si>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</si>
  <si>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</si>
  <si>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</si>
  <si>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</si>
  <si>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</si>
  <si>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</si>
  <si>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</si>
  <si>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</si>
  <si>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</si>
  <si>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</si>
  <si>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</si>
  <si>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</si>
  <si>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</si>
  <si>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</si>
  <si>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</si>
  <si>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</si>
  <si>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</si>
  <si>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</si>
  <si>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</si>
  <si>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</si>
  <si>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</si>
  <si>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</si>
  <si>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</si>
  <si>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</si>
  <si>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</si>
  <si>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</si>
  <si>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</si>
  <si>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</si>
  <si>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</si>
  <si>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</si>
  <si>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</si>
  <si>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</si>
  <si>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</si>
  <si>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</si>
  <si>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</si>
  <si>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</si>
  <si>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</si>
  <si>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</si>
  <si>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</si>
  <si>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</si>
  <si>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</si>
  <si>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</si>
  <si>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</si>
  <si>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</si>
  <si>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</si>
  <si>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</si>
  <si>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</si>
  <si>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</si>
  <si>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</si>
  <si>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</si>
  <si>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</si>
  <si>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</si>
  <si>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</si>
  <si>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</si>
  <si>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</si>
  <si>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</si>
  <si>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</si>
  <si>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</si>
  <si>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</si>
  <si>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</si>
  <si>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</si>
  <si>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</si>
  <si>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</si>
  <si>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</si>
  <si>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</si>
  <si>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</si>
  <si>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</si>
  <si>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</si>
  <si>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</si>
  <si>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</si>
  <si>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</si>
  <si>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</si>
  <si>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</si>
  <si>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</si>
  <si>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</si>
  <si>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</si>
  <si>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</si>
  <si>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</si>
  <si>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</si>
  <si>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</si>
  <si>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</si>
  <si>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</si>
  <si>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</si>
  <si>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</si>
  <si>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</si>
  <si>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</si>
  <si>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</si>
  <si>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</si>
  <si>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</si>
  <si>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</si>
  <si>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</si>
  <si>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</si>
  <si>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</si>
  <si>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</si>
  <si>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</si>
  <si>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</si>
  <si>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</si>
  <si>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</si>
  <si>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</si>
  <si>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</si>
  <si>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</si>
  <si>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</si>
  <si>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</si>
  <si>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</si>
  <si>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</si>
  <si>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</si>
  <si>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</si>
  <si>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</si>
  <si>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</si>
  <si>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</si>
  <si>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</si>
  <si>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</si>
  <si>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</si>
  <si>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</si>
  <si>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</si>
  <si>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</si>
  <si>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</si>
  <si>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</si>
  <si>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</si>
  <si>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</si>
  <si>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</si>
  <si>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</si>
  <si>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</si>
  <si>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</si>
  <si>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</si>
  <si>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</si>
  <si>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</si>
  <si>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</si>
  <si>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</si>
  <si>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</si>
  <si>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съставяне:25.11.2013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</si>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</sst>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1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workbookViewId="0" topLeftCell="A16">
      <selection activeCell="E6" sqref="E6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41547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1508</v>
      </c>
      <c r="D12" s="46">
        <v>1676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486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457</v>
      </c>
      <c r="D14" s="46">
        <v>487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65</v>
      </c>
      <c r="D15" s="46">
        <v>83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14</v>
      </c>
      <c r="D16" s="46">
        <v>17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300</v>
      </c>
      <c r="D17" s="46">
        <v>300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3180</v>
      </c>
      <c r="D19" s="65">
        <f>SUM(D11:D18)</f>
        <v>3017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53</v>
      </c>
      <c r="D23" s="46">
        <v>67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205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268</v>
      </c>
      <c r="D27" s="65">
        <f>SUM(D23:D26)</f>
        <v>306</v>
      </c>
      <c r="E27" s="73" t="s">
        <v>85</v>
      </c>
      <c r="F27" s="47" t="s">
        <v>86</v>
      </c>
      <c r="G27" s="57">
        <f>SUM(G28:G30)</f>
        <v>-6965</v>
      </c>
      <c r="H27" s="58">
        <f>SUM(H28:H30)</f>
        <v>-6871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-7064</v>
      </c>
      <c r="H29" s="54">
        <v>-6970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-384</v>
      </c>
      <c r="H32" s="54">
        <v>-94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-7349</v>
      </c>
      <c r="H33" s="58">
        <f>H27+H31+H32</f>
        <v>-6965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-3869</v>
      </c>
      <c r="H36" s="58">
        <f>H25+H17+H33</f>
        <v>-3485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1087</v>
      </c>
      <c r="H39" s="67">
        <v>1146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>
        <v>395</v>
      </c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9681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28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10104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310</v>
      </c>
      <c r="D54" s="46">
        <v>310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5861</v>
      </c>
      <c r="D55" s="65">
        <f>D19+D20+D21+D27+D32+D45+D51+D53+D54</f>
        <v>5736</v>
      </c>
      <c r="E55" s="40" t="s">
        <v>175</v>
      </c>
      <c r="F55" s="83" t="s">
        <v>176</v>
      </c>
      <c r="G55" s="57">
        <f>G49+G51+G52+G53+G54</f>
        <v>10104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1190</v>
      </c>
      <c r="D58" s="46">
        <v>1280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317</v>
      </c>
      <c r="D59" s="46">
        <v>340</v>
      </c>
      <c r="E59" s="69" t="s">
        <v>184</v>
      </c>
      <c r="F59" s="47" t="s">
        <v>185</v>
      </c>
      <c r="G59" s="48">
        <v>383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943</v>
      </c>
      <c r="D61" s="46">
        <v>1021</v>
      </c>
      <c r="E61" s="52" t="s">
        <v>192</v>
      </c>
      <c r="F61" s="100" t="s">
        <v>193</v>
      </c>
      <c r="G61" s="57">
        <f>SUM(G62:G68)</f>
        <v>5359</v>
      </c>
      <c r="H61" s="58">
        <f>SUM(H62:H68)</f>
        <v>5280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2</v>
      </c>
      <c r="H62" s="49">
        <v>103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1838</v>
      </c>
      <c r="H63" s="49">
        <v>1841</v>
      </c>
      <c r="M63" s="74"/>
    </row>
    <row r="64" spans="1:15" ht="15">
      <c r="A64" s="38" t="s">
        <v>53</v>
      </c>
      <c r="B64" s="63" t="s">
        <v>202</v>
      </c>
      <c r="C64" s="64">
        <f>SUM(C58:C63)</f>
        <v>2461</v>
      </c>
      <c r="D64" s="65">
        <f>SUM(D58:D63)</f>
        <v>2652</v>
      </c>
      <c r="E64" s="40" t="s">
        <v>203</v>
      </c>
      <c r="F64" s="47" t="s">
        <v>204</v>
      </c>
      <c r="G64" s="48">
        <v>3033</v>
      </c>
      <c r="H64" s="49">
        <v>2844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295</v>
      </c>
      <c r="H66" s="49">
        <v>285</v>
      </c>
    </row>
    <row r="67" spans="1:8" ht="15">
      <c r="A67" s="38" t="s">
        <v>210</v>
      </c>
      <c r="B67" s="44" t="s">
        <v>211</v>
      </c>
      <c r="C67" s="45">
        <v>2007</v>
      </c>
      <c r="D67" s="46">
        <v>1929</v>
      </c>
      <c r="E67" s="40" t="s">
        <v>212</v>
      </c>
      <c r="F67" s="47" t="s">
        <v>213</v>
      </c>
      <c r="G67" s="48">
        <v>67</v>
      </c>
      <c r="H67" s="49">
        <v>94</v>
      </c>
    </row>
    <row r="68" spans="1:8" ht="15">
      <c r="A68" s="38" t="s">
        <v>214</v>
      </c>
      <c r="B68" s="44" t="s">
        <v>215</v>
      </c>
      <c r="C68" s="45">
        <v>788</v>
      </c>
      <c r="D68" s="46">
        <v>653</v>
      </c>
      <c r="E68" s="40" t="s">
        <v>216</v>
      </c>
      <c r="F68" s="47" t="s">
        <v>217</v>
      </c>
      <c r="G68" s="48">
        <v>124</v>
      </c>
      <c r="H68" s="49">
        <v>113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786</v>
      </c>
      <c r="H69" s="49">
        <v>742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6528</v>
      </c>
      <c r="H71" s="103">
        <f>H59+H60+H61+H69+H70</f>
        <v>6229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30</v>
      </c>
      <c r="D72" s="46">
        <v>127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344</v>
      </c>
      <c r="D74" s="46">
        <v>283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4984</v>
      </c>
      <c r="D75" s="65">
        <f>SUM(D67:D74)</f>
        <v>4807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6528</v>
      </c>
      <c r="H79" s="115">
        <f>H71+H74+H75+H76</f>
        <v>6229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443</v>
      </c>
      <c r="D87" s="46">
        <v>371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101</v>
      </c>
      <c r="D88" s="46">
        <v>167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544</v>
      </c>
      <c r="D91" s="65">
        <f>SUM(D87:D90)</f>
        <v>538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7989</v>
      </c>
      <c r="D93" s="65">
        <f>D64+D75+D84+D91+D92</f>
        <v>7997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13850</v>
      </c>
      <c r="D94" s="123">
        <f>D93+D55</f>
        <v>13733</v>
      </c>
      <c r="E94" s="124" t="s">
        <v>273</v>
      </c>
      <c r="F94" s="125" t="s">
        <v>274</v>
      </c>
      <c r="G94" s="126">
        <f>G36+G39+G55+G79</f>
        <v>13850</v>
      </c>
      <c r="H94" s="127">
        <f>H36+H39+H55+H79</f>
        <v>13733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4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41547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4035</v>
      </c>
      <c r="D9" s="164">
        <v>3992</v>
      </c>
      <c r="E9" s="162" t="s">
        <v>292</v>
      </c>
      <c r="F9" s="165" t="s">
        <v>293</v>
      </c>
      <c r="G9" s="166">
        <v>7152</v>
      </c>
      <c r="H9" s="166">
        <v>7464</v>
      </c>
    </row>
    <row r="10" spans="1:8" ht="12">
      <c r="A10" s="162" t="s">
        <v>294</v>
      </c>
      <c r="B10" s="163" t="s">
        <v>295</v>
      </c>
      <c r="C10" s="164">
        <v>633</v>
      </c>
      <c r="D10" s="164">
        <v>636</v>
      </c>
      <c r="E10" s="162" t="s">
        <v>296</v>
      </c>
      <c r="F10" s="165" t="s">
        <v>297</v>
      </c>
      <c r="G10" s="166">
        <v>0</v>
      </c>
      <c r="H10" s="166">
        <v>0</v>
      </c>
    </row>
    <row r="11" spans="1:8" ht="12">
      <c r="A11" s="162" t="s">
        <v>298</v>
      </c>
      <c r="B11" s="163" t="s">
        <v>299</v>
      </c>
      <c r="C11" s="164">
        <v>330</v>
      </c>
      <c r="D11" s="164">
        <v>397</v>
      </c>
      <c r="E11" s="167" t="s">
        <v>300</v>
      </c>
      <c r="F11" s="165" t="s">
        <v>301</v>
      </c>
      <c r="G11" s="166">
        <v>48</v>
      </c>
      <c r="H11" s="166">
        <v>60</v>
      </c>
    </row>
    <row r="12" spans="1:8" ht="12">
      <c r="A12" s="162" t="s">
        <v>302</v>
      </c>
      <c r="B12" s="163" t="s">
        <v>303</v>
      </c>
      <c r="C12" s="164">
        <v>1703</v>
      </c>
      <c r="D12" s="164">
        <v>1599</v>
      </c>
      <c r="E12" s="167" t="s">
        <v>80</v>
      </c>
      <c r="F12" s="165" t="s">
        <v>304</v>
      </c>
      <c r="G12" s="166">
        <v>319</v>
      </c>
      <c r="H12" s="166">
        <v>491</v>
      </c>
    </row>
    <row r="13" spans="1:18" ht="12">
      <c r="A13" s="162" t="s">
        <v>305</v>
      </c>
      <c r="B13" s="163" t="s">
        <v>306</v>
      </c>
      <c r="C13" s="164">
        <v>280</v>
      </c>
      <c r="D13" s="164">
        <v>264</v>
      </c>
      <c r="E13" s="168" t="s">
        <v>53</v>
      </c>
      <c r="F13" s="169" t="s">
        <v>307</v>
      </c>
      <c r="G13" s="158">
        <f>SUM(G9:G12)</f>
        <v>7519</v>
      </c>
      <c r="H13" s="158">
        <f>SUM(H9:H12)</f>
        <v>8015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145</v>
      </c>
      <c r="D14" s="164">
        <v>141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101</v>
      </c>
      <c r="D15" s="172">
        <v>200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42</v>
      </c>
      <c r="D16" s="172">
        <v>75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7269</v>
      </c>
      <c r="D19" s="178">
        <f>SUM(D9:D15)+D16</f>
        <v>7304</v>
      </c>
      <c r="E19" s="157" t="s">
        <v>324</v>
      </c>
      <c r="F19" s="170" t="s">
        <v>325</v>
      </c>
      <c r="G19" s="166">
        <v>3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643</v>
      </c>
      <c r="D22" s="164">
        <v>657</v>
      </c>
      <c r="E22" s="157" t="s">
        <v>333</v>
      </c>
      <c r="F22" s="170" t="s">
        <v>334</v>
      </c>
      <c r="G22" s="166"/>
      <c r="H22" s="166">
        <v>13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16</v>
      </c>
      <c r="D24" s="164">
        <v>41</v>
      </c>
      <c r="E24" s="168" t="s">
        <v>105</v>
      </c>
      <c r="F24" s="173" t="s">
        <v>341</v>
      </c>
      <c r="G24" s="158">
        <f>SUM(G19:G23)</f>
        <v>3</v>
      </c>
      <c r="H24" s="158">
        <f>SUM(H19:H23)</f>
        <v>13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37</v>
      </c>
      <c r="D25" s="164">
        <v>39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696</v>
      </c>
      <c r="D26" s="178">
        <f>SUM(D22:D25)</f>
        <v>737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7965</v>
      </c>
      <c r="D28" s="161">
        <f>D26+D19</f>
        <v>8041</v>
      </c>
      <c r="E28" s="155" t="s">
        <v>346</v>
      </c>
      <c r="F28" s="173" t="s">
        <v>347</v>
      </c>
      <c r="G28" s="158">
        <f>G13+G15+G24</f>
        <v>7522</v>
      </c>
      <c r="H28" s="158">
        <f>H13+H15+H24</f>
        <v>8028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443</v>
      </c>
      <c r="H30" s="182">
        <f>IF((D28-H28)&gt;0,D28-H28,0)</f>
        <v>13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7965</v>
      </c>
      <c r="D33" s="178">
        <f>D28+D31+D32</f>
        <v>8041</v>
      </c>
      <c r="E33" s="155" t="s">
        <v>362</v>
      </c>
      <c r="F33" s="173" t="s">
        <v>363</v>
      </c>
      <c r="G33" s="182">
        <f>G32+G31+G28</f>
        <v>7522</v>
      </c>
      <c r="H33" s="182">
        <f>H32+H31+H28</f>
        <v>8028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443</v>
      </c>
      <c r="H34" s="158">
        <f>IF((D33-H33)&gt;0,D33-H33,0)</f>
        <v>13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443</v>
      </c>
      <c r="H39" s="199">
        <f>IF(H34&gt;0,IF(D35+H34&lt;0,0,D35+H34),IF(D34-D35&lt;0,D35-D34,0))</f>
        <v>13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59</v>
      </c>
      <c r="H40" s="166">
        <v>32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19</v>
      </c>
      <c r="E41" s="155" t="s">
        <v>385</v>
      </c>
      <c r="F41" s="200" t="s">
        <v>386</v>
      </c>
      <c r="G41" s="156">
        <f>IF(C39=0,IF(G39-G40&gt;0,G39-G40+C40,0),IF(C39-C40&lt;0,C40-C39+G40,0))</f>
        <v>384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7965</v>
      </c>
      <c r="D42" s="182">
        <f>D33+D35+D39</f>
        <v>8041</v>
      </c>
      <c r="E42" s="185" t="s">
        <v>389</v>
      </c>
      <c r="F42" s="194" t="s">
        <v>390</v>
      </c>
      <c r="G42" s="182">
        <f>G39+G33</f>
        <v>7965</v>
      </c>
      <c r="H42" s="182">
        <f>H39+H33</f>
        <v>8041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41603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41547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7430</v>
      </c>
      <c r="D10" s="241">
        <v>7847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-5304</v>
      </c>
      <c r="D11" s="241">
        <v>-5463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-1516</v>
      </c>
      <c r="D13" s="241">
        <v>-1565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219</v>
      </c>
      <c r="D14" s="241">
        <v>205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>
        <v>5</v>
      </c>
      <c r="D15" s="241">
        <v>-5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-33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-16</v>
      </c>
      <c r="D18" s="241">
        <v>-17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-22</v>
      </c>
      <c r="D19" s="241">
        <v>-4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763</v>
      </c>
      <c r="D20" s="237">
        <f>SUM(D10:D19)</f>
        <v>998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-509</v>
      </c>
      <c r="D22" s="241">
        <v>-87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-131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-640</v>
      </c>
      <c r="D32" s="237">
        <f>SUM(D22:D31)</f>
        <v>-87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4199</v>
      </c>
      <c r="D36" s="241">
        <v>1873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-4008</v>
      </c>
      <c r="D37" s="241">
        <v>-1682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-584</v>
      </c>
      <c r="D39" s="241">
        <v>-868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276</v>
      </c>
      <c r="D41" s="241">
        <v>-36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-117</v>
      </c>
      <c r="D42" s="237">
        <f>SUM(D34:D41)</f>
        <v>-713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6</v>
      </c>
      <c r="D43" s="237">
        <f>D42+D32+D20</f>
        <v>198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538</v>
      </c>
      <c r="D44" s="251">
        <v>337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544</v>
      </c>
      <c r="D45" s="237">
        <f>D44+D43</f>
        <v>535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544</v>
      </c>
      <c r="D46" s="252">
        <v>535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41547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476</v>
      </c>
      <c r="E6" s="348"/>
      <c r="F6" s="348"/>
      <c r="G6" s="348"/>
      <c r="H6" s="348"/>
      <c r="I6" s="349" t="s">
        <v>477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350" t="s">
        <v>483</v>
      </c>
      <c r="G7" s="350"/>
      <c r="H7" s="350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493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-7064</v>
      </c>
      <c r="K11" s="303"/>
      <c r="L11" s="304">
        <f>SUM(C11:K11)</f>
        <v>-3485</v>
      </c>
      <c r="M11" s="302">
        <f>'справка №1-БАЛАНС'!H39</f>
        <v>1146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-7064</v>
      </c>
      <c r="K15" s="310">
        <f t="shared" si="2"/>
        <v>0</v>
      </c>
      <c r="L15" s="304">
        <f t="shared" si="1"/>
        <v>-3485</v>
      </c>
      <c r="M15" s="310">
        <f t="shared" si="2"/>
        <v>1146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-384</v>
      </c>
      <c r="K16" s="303"/>
      <c r="L16" s="304">
        <f t="shared" si="1"/>
        <v>-384</v>
      </c>
      <c r="M16" s="303">
        <v>-59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-7448</v>
      </c>
      <c r="K29" s="306">
        <f t="shared" si="6"/>
        <v>0</v>
      </c>
      <c r="L29" s="304">
        <f t="shared" si="1"/>
        <v>-3869</v>
      </c>
      <c r="M29" s="306">
        <f t="shared" si="6"/>
        <v>1087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-7448</v>
      </c>
      <c r="K32" s="306">
        <f t="shared" si="7"/>
        <v>0</v>
      </c>
      <c r="L32" s="304">
        <f t="shared" si="1"/>
        <v>-3869</v>
      </c>
      <c r="M32" s="306">
        <f>M29+M30+M31</f>
        <v>1087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352" t="s">
        <v>538</v>
      </c>
      <c r="E38" s="352"/>
      <c r="F38" s="352"/>
      <c r="G38" s="352"/>
      <c r="H38" s="352"/>
      <c r="I38" s="352"/>
      <c r="J38" s="327" t="s">
        <v>539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2013-11-26T11:10:07Z</dcterms:created>
  <dcterms:modified xsi:type="dcterms:W3CDTF">2013-11-26T12:22:16Z</dcterms:modified>
  <cp:category/>
  <cp:version/>
  <cp:contentType/>
  <cp:contentStatus/>
</cp:coreProperties>
</file>