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Area_2">'справка №8'!$A:$XFD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<sst xmlns="http://schemas.openxmlformats.org/spreadsheetml/2006/main" count="1073" uniqueCount="879">
  <si>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</si>
  <si>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</si>
  <si>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</si>
  <si>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</si>
  <si>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</si>
  <si>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</si>
  <si>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</si>
  <si>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</si>
  <si>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</si>
  <si>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</si>
  <si>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</si>
  <si>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</si>
  <si>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</si>
  <si>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</si>
  <si>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</si>
  <si>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</si>
  <si>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</si>
  <si>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</si>
  <si>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</si>
  <si>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</si>
  <si>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</si>
  <si>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</si>
  <si>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</si>
  <si>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</si>
  <si>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</si>
  <si>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</si>
  <si>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</si>
  <si>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</si>
  <si>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</si>
  <si>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</si>
  <si>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</si>
  <si>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</si>
  <si>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</si>
  <si>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</si>
  <si>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</si>
  <si>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</si>
  <si>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</si>
  <si>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</si>
  <si>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</si>
  <si>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</si>
  <si>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</si>
  <si>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</si>
  <si>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</si>
  <si>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</si>
  <si>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</si>
  <si>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</si>
  <si>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</si>
  <si>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</si>
  <si>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</si>
  <si>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</si>
  <si>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</si>
  <si>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</si>
  <si>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</si>
  <si>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</si>
  <si>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</si>
  <si>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</si>
  <si>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</si>
  <si>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</si>
  <si>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</si>
  <si>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</si>
  <si>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</si>
  <si>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</si>
  <si>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</si>
  <si>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</si>
  <si>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</si>
  <si>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</si>
  <si>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</si>
  <si>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</si>
  <si>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</si>
  <si>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</si>
  <si>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</si>
  <si>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</si>
  <si>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</si>
  <si>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</si>
  <si>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</si>
  <si>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</si>
  <si>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</si>
  <si>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</si>
  <si>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</si>
  <si>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</si>
  <si>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</si>
  <si>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</si>
  <si>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</si>
  <si>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</si>
  <si>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</si>
  <si>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</si>
  <si>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</si>
  <si>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</si>
  <si>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</si>
  <si>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</si>
  <si>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</si>
  <si>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</si>
  <si>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</si>
  <si>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</si>
  <si>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</si>
  <si>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</si>
  <si>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</si>
  <si>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</si>
  <si>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</si>
  <si>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</si>
  <si>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</si>
  <si>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</si>
  <si>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</si>
  <si>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</si>
  <si>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</si>
  <si>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</si>
  <si>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</si>
  <si>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</si>
  <si>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</si>
  <si>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</si>
  <si>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</si>
  <si>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</si>
  <si>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</si>
  <si>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</si>
  <si>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</si>
  <si>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</si>
  <si>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</si>
  <si>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</si>
  <si>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</si>
  <si>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</si>
  <si>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</si>
  <si>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</si>
  <si>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</si>
  <si>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</si>
  <si>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</si>
  <si>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</si>
  <si>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</si>
  <si>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</si>
  <si>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</si>
  <si>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</si>
  <si>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</si>
  <si>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</si>
  <si>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</si>
  <si>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</si>
  <si>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</si>
  <si>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</si>
  <si>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</si>
  <si>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</si>
  <si>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</si>
  <si>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</si>
  <si>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</si>
  <si>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</si>
  <si>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</si>
  <si>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</si>
  <si>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</si>
  <si>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</si>
  <si>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</si>
  <si>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</si>
  <si>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</si>
  <si>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</si>
  <si>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</si>
  <si>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</si>
  <si>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</si>
  <si>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</si>
  <si>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</si>
  <si>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</si>
  <si>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</si>
  <si>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</si>
  <si>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</si>
  <si>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</si>
  <si>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</si>
  <si>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</si>
  <si>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</si>
  <si>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</si>
  <si>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</si>
  <si>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</si>
  <si>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</si>
  <si>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</si>
  <si>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</si>
  <si>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</si>
  <si>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</si>
  <si>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</si>
  <si>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</si>
  <si>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</si>
  <si>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</si>
  <si>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</si>
  <si>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</si>
  <si>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</si>
  <si>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</si>
  <si>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</si>
  <si>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</si>
  <si>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</si>
  <si>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</si>
  <si>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</si>
  <si>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</si>
  <si>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</si>
  <si>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</si>
  <si>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</si>
  <si>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</si>
  <si>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</si>
  <si>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</si>
  <si>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</si>
  <si>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</si>
  <si>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</si>
  <si>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</si>
  <si>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</si>
  <si>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</si>
  <si>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</si>
  <si>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</si>
  <si>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</si>
  <si>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</si>
  <si>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</si>
  <si>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</si>
  <si>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</si>
  <si>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</si>
  <si>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</si>
  <si>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</si>
  <si>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</si>
  <si>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</si>
  <si>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</si>
  <si>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</si>
  <si>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</si>
  <si>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</si>
  <si>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</si>
  <si>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</si>
  <si>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</si>
  <si>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</si>
  <si>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</si>
  <si>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</si>
  <si>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</si>
  <si>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</si>
  <si>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</si>
  <si>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</si>
  <si>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</si>
  <si>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</si>
  <si>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</si>
  <si>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</si>
  <si>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</si>
  <si>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</si>
  <si>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</si>
  <si>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</si>
  <si>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</si>
  <si>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</si>
  <si>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</si>
  <si>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</si>
  <si>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</si>
  <si>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</si>
  <si>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</si>
  <si>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</si>
  <si>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</si>
  <si>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</si>
  <si>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</si>
  <si>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</si>
  <si>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</si>
  <si>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</si>
  <si>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</si>
  <si>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</si>
  <si>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</si>
  <si>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</si>
  <si>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</si>
  <si>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</si>
  <si>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</si>
  <si>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</si>
  <si>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</si>
  <si>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</si>
  <si>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</si>
  <si>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</si>
  <si>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</si>
  <si>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</si>
  <si>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</si>
  <si>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</si>
  <si>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</si>
  <si>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</si>
  <si>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</si>
  <si>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</si>
  <si>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</si>
  <si>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</si>
  <si>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</si>
  <si>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</si>
  <si>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</si>
  <si>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</si>
  <si>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</si>
  <si>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</si>
  <si>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</si>
  <si>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</si>
  <si>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</si>
  <si>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съставяне:28.10.2013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</si>
  <si>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</si>
  <si>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</si>
  <si>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</si>
  <si>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</si>
  <si>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</si>
  <si>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</si>
  <si>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</si>
  <si>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</si>
  <si>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</si>
  <si>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</si>
  <si>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</si>
  <si>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</si>
  <si>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</si>
  <si>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</si>
  <si>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</si>
  <si>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</si>
  <si>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</si>
  <si>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</si>
  <si>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</si>
  <si>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</si>
  <si>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</si>
  <si>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</si>
  <si>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</si>
  <si>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</si>
  <si>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</si>
  <si>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</si>
  <si>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</si>
  <si>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</si>
  <si>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</si>
  <si>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</si>
  <si>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</si>
  <si>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</si>
  <si>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</si>
  <si>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</si>
  <si>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</si>
  <si>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</si>
  <si>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</si>
  <si>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</si>
  <si>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</si>
  <si>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</si>
  <si>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</si>
  <si>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</si>
  <si>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</si>
  <si>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</si>
  <si>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</si>
  <si>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</si>
  <si>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</si>
  <si>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</si>
  <si>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</si>
  <si>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</si>
  <si>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</si>
  <si>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</si>
  <si>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</si>
  <si>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</si>
  <si>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</si>
  <si>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</si>
  <si>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</si>
  <si>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</si>
  <si>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</si>
  <si>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</si>
  <si>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</si>
  <si>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</si>
  <si>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</si>
  <si>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</si>
  <si>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</si>
  <si>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</si>
  <si>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</si>
  <si>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</si>
  <si>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</si>
  <si>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</si>
  <si>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</si>
  <si>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</si>
  <si>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</si>
  <si>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</si>
  <si>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</si>
  <si>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</si>
  <si>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</si>
  <si>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</si>
  <si>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</si>
  <si>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</si>
  <si>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</si>
  <si>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</si>
  <si>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</si>
  <si>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</si>
  <si>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</si>
  <si>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</si>
  <si>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</si>
  <si>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</si>
  <si>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</si>
  <si>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</si>
  <si>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</si>
  <si>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</si>
  <si>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</si>
  <si>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</si>
  <si>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</si>
  <si>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</si>
  <si>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</si>
  <si>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</si>
  <si>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</si>
  <si>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</si>
  <si>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</si>
  <si>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</si>
  <si>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</si>
  <si>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</si>
  <si>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</si>
  <si>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</si>
  <si>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</si>
  <si>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</si>
  <si>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</si>
  <si>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</si>
  <si>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</si>
  <si>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</si>
  <si>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</si>
  <si>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</si>
  <si>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</si>
  <si>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</si>
  <si>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</si>
  <si>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</si>
  <si>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</si>
  <si>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</si>
  <si>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</si>
  <si>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</si>
  <si>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</si>
  <si>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</si>
  <si>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</si>
  <si>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</si>
  <si>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</si>
  <si>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</si>
  <si>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</si>
  <si>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</si>
  <si>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</si>
  <si>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</si>
  <si>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</si>
  <si>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</si>
  <si>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</si>
  <si>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</si>
  <si>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</si>
  <si>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</si>
  <si>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</si>
  <si>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</si>
  <si>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</si>
  <si>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</si>
  <si>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</si>
  <si>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</si>
  <si>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</si>
  <si>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</si>
  <si>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</si>
  <si>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</si>
  <si>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</si>
  <si>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</si>
  <si>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</si>
  <si>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</si>
  <si>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</si>
  <si>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</si>
  <si>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</si>
  <si>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</si>
  <si>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</si>
  <si>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</si>
  <si>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</si>
  <si>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</si>
  <si>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</si>
  <si>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</si>
  <si>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</si>
  <si>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</si>
  <si>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</si>
  <si>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</si>
  <si>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</si>
  <si>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</si>
  <si>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</si>
  <si>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</si>
  <si>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</si>
  <si>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</si>
  <si>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</si>
  <si>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</si>
  <si>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</si>
  <si>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</si>
  <si>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</si>
  <si>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</si>
  <si>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</si>
  <si>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</si>
  <si>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</si>
  <si>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</si>
  <si>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</si>
  <si>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</si>
  <si>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</si>
  <si>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</si>
  <si>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</si>
  <si>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</si>
  <si>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</si>
  <si>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</si>
  <si>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</si>
  <si>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</si>
  <si>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</si>
  <si>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</si>
  <si>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</si>
  <si>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</si>
  <si>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</si>
  <si>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</si>
  <si>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</si>
  <si>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</si>
  <si>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</si>
  <si>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</si>
  <si>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</si>
  <si>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</si>
  <si>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</si>
  <si>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</si>
  <si>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</si>
  <si>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</si>
  <si>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</si>
  <si>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</si>
  <si>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</si>
  <si>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</si>
  <si>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</si>
  <si>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</si>
  <si>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</si>
  <si>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</si>
  <si>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</si>
  <si>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</si>
  <si>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</si>
  <si>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</si>
  <si>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</si>
  <si>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</si>
  <si>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</si>
  <si>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</si>
  <si>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</si>
  <si>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</si>
  <si>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</si>
  <si>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</si>
  <si>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</si>
  <si>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</si>
  <si>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</si>
  <si>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</si>
  <si>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</si>
  <si>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</si>
  <si>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</si>
  <si>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</si>
  <si>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</si>
  <si>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</si>
  <si>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</si>
  <si>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</si>
  <si>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</si>
  <si>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</si>
  <si>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</si>
  <si>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</si>
  <si>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</si>
  <si>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</si>
  <si>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</si>
  <si>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</si>
  <si>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</si>
  <si>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</si>
  <si>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</si>
  <si>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</si>
  <si>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</si>
  <si>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</si>
  <si>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</si>
  <si>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</si>
  <si>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</si>
  <si>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</si>
  <si>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</si>
  <si>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</si>
  <si>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</si>
  <si>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съставяне:28.10..2013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</si>
  <si>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</si>
  <si>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</si>
  <si>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</si>
  <si>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</si>
  <si>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</si>
  <si>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</si>
  <si>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</si>
  <si>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</si>
  <si>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</si>
  <si>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</si>
  <si>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</si>
  <si>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</si>
  <si>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</si>
  <si>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</si>
  <si>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</si>
  <si>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</si>
  <si>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</si>
  <si>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</si>
  <si>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</si>
  <si>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</si>
  <si>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</si>
  <si>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</si>
  <si>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</si>
  <si>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</si>
  <si>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</si>
  <si>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</si>
  <si>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</si>
  <si>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</si>
  <si>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</si>
  <si>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</si>
  <si>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</si>
  <si>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</si>
  <si>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</si>
  <si>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</si>
  <si>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</si>
  <si>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</si>
  <si>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</si>
  <si>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</si>
  <si>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</si>
  <si>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</si>
  <si>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</si>
  <si>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</si>
  <si>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</si>
  <si>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</si>
  <si>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</si>
  <si>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</si>
  <si>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</si>
  <si>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</si>
  <si>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</si>
  <si>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</si>
  <si>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</si>
  <si>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</si>
  <si>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</si>
  <si>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</si>
  <si>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</si>
  <si>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</si>
  <si>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</si>
  <si>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</si>
  <si>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</si>
  <si>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</si>
  <si>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</si>
  <si>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</si>
  <si>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</si>
  <si>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</si>
  <si>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</si>
  <si>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</si>
  <si>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</si>
  <si>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</si>
  <si>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</si>
  <si>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</si>
  <si>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</si>
  <si>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</si>
  <si>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</si>
  <si>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</si>
  <si>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</si>
  <si>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</si>
  <si>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</si>
  <si>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</si>
  <si>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</si>
  <si>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</si>
  <si>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</si>
  <si>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</si>
  <si>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</si>
  <si>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</si>
  <si>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</si>
  <si>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</si>
  <si>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</si>
  <si>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</si>
  <si>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</si>
  <si>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</si>
  <si>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</si>
  <si>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</si>
  <si>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</si>
  <si>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</si>
  <si>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</si>
  <si>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</si>
  <si>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</si>
  <si>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</si>
  <si>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</si>
  <si>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</si>
  <si>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</si>
  <si>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</si>
  <si>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</si>
  <si>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</si>
  <si>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</si>
  <si>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</si>
  <si>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</si>
  <si>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</si>
  <si>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</si>
  <si>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</si>
  <si>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</si>
  <si>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</si>
  <si>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</si>
  <si>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</si>
  <si>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</si>
  <si>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</si>
  <si>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</si>
  <si>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</si>
  <si>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</si>
  <si>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</si>
  <si>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</si>
  <si>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</si>
  <si>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</si>
  <si>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</si>
  <si>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</si>
  <si>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</si>
  <si>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</si>
  <si>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</si>
  <si>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</si>
  <si>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</si>
  <si>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</si>
  <si>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</si>
  <si>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</si>
  <si>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</si>
  <si>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</si>
  <si>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</si>
  <si>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</si>
  <si>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</si>
  <si>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</si>
  <si>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</si>
  <si>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</si>
  <si>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</si>
  <si>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</si>
  <si>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</si>
  <si>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</si>
  <si>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</si>
  <si>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</si>
  <si>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</si>
  <si>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</si>
  <si>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</si>
  <si>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</si>
  <si>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</si>
  <si>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</si>
  <si>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</si>
  <si>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</si>
  <si>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</si>
  <si>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</si>
  <si>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</si>
  <si>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</si>
  <si>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</si>
  <si>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</si>
  <si>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</si>
  <si>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</si>
  <si>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</si>
  <si>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</si>
  <si>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</si>
  <si>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</si>
  <si>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</si>
  <si>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</si>
  <si>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</si>
  <si>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</si>
  <si>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</si>
  <si>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</si>
  <si>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</si>
  <si>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</si>
  <si>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</si>
  <si>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</si>
  <si>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</si>
  <si>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</si>
  <si>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</si>
  <si>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</si>
  <si>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</si>
  <si>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</si>
  <si>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</si>
  <si>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</si>
  <si>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</si>
  <si>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</si>
  <si>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</si>
  <si>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</si>
  <si>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</si>
  <si>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</si>
  <si>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</si>
  <si>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</si>
  <si>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</si>
  <si>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</si>
  <si>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</si>
  <si>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</si>
  <si>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</si>
  <si>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</si>
  <si>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</si>
  <si>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</si>
  <si>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</si>
  <si>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</si>
  <si>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</si>
  <si>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</si>
  <si>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</si>
  <si>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</si>
  <si>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</si>
  <si>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</si>
  <si>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</si>
  <si>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</si>
  <si>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</si>
  <si>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</si>
  <si>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</si>
  <si>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</si>
  <si>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</si>
  <si>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</si>
  <si>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</si>
  <si>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</si>
  <si>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</si>
  <si>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</si>
  <si>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</si>
  <si>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</si>
  <si>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</si>
  <si>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</si>
  <si>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</si>
  <si>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</si>
  <si>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</si>
  <si>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</si>
  <si>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</si>
  <si>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</si>
  <si>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</si>
  <si>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</si>
  <si>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</si>
  <si>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</si>
  <si>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</si>
  <si>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</si>
  <si>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</si>
  <si>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</si>
  <si>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</si>
  <si>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</si>
  <si>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</si>
  <si>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</si>
  <si>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</si>
  <si>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</si>
  <si>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</si>
  <si>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</si>
  <si>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</si>
  <si>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</si>
  <si>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</si>
  <si>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</si>
  <si>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</si>
  <si>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</si>
  <si>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</si>
  <si>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</si>
  <si>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</si>
  <si>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</si>
  <si>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</si>
  <si>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</si>
  <si>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</si>
  <si>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</si>
  <si>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</si>
  <si>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</si>
  <si>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</si>
  <si>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</si>
  <si>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</si>
  <si>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</si>
  <si>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</si>
  <si>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</si>
  <si>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</si>
  <si>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</si>
  <si>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</si>
  <si>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</si>
  <si>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</si>
  <si>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</si>
  <si>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</si>
  <si>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</si>
  <si>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</si>
  <si>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</si>
  <si>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</si>
  <si>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</si>
  <si>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</si>
  <si>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</si>
  <si>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</si>
  <si>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</si>
  <si>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</si>
  <si>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</si>
  <si>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</si>
  <si>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</si>
  <si>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</si>
  <si>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</si>
  <si>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</si>
  <si>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</si>
  <si>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</si>
  <si>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</si>
  <si>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</si>
  <si>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</si>
  <si>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</si>
  <si>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</si>
  <si>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</si>
  <si>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</si>
  <si>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</si>
  <si>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</si>
  <si>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</si>
  <si>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</si>
  <si>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</si>
  <si>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</si>
  <si>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</si>
  <si>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</si>
  <si>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</si>
  <si>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</si>
  <si>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</si>
  <si>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</si>
  <si>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</si>
  <si>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</si>
  <si>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</si>
  <si>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1."БАЛКАНКАР-РУЕН" АД гр.Асеновград</t>
  </si>
  <si>
    <t>2. "ЗАРЯ ИНВЕСТ"АД гр.София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</si>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</sst>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4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4" fillId="0" borderId="1" xfId="25" applyFont="1" applyBorder="1" applyAlignment="1" applyProtection="1">
      <alignment horizontal="center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workbookViewId="0" topLeftCell="A67">
      <selection activeCell="C89" sqref="C89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74" t="s">
        <v>1</v>
      </c>
      <c r="B3" s="574"/>
      <c r="C3" s="574"/>
      <c r="D3" s="574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74" t="s">
        <v>4</v>
      </c>
      <c r="B4" s="574"/>
      <c r="C4" s="574"/>
      <c r="D4" s="574"/>
      <c r="E4" s="17" t="s">
        <v>5</v>
      </c>
      <c r="F4" s="573" t="s">
        <v>6</v>
      </c>
      <c r="G4" s="573"/>
      <c r="H4" s="16">
        <v>380</v>
      </c>
    </row>
    <row r="5" spans="1:8" ht="14.25" customHeight="1">
      <c r="A5" s="574" t="s">
        <v>7</v>
      </c>
      <c r="B5" s="574"/>
      <c r="C5" s="574"/>
      <c r="D5" s="574"/>
      <c r="E5" s="18">
        <v>41547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278</v>
      </c>
      <c r="D11" s="46">
        <v>278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1010</v>
      </c>
      <c r="D12" s="46">
        <v>1120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116</v>
      </c>
      <c r="D13" s="46">
        <v>92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388</v>
      </c>
      <c r="D14" s="46">
        <v>411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54</v>
      </c>
      <c r="D15" s="46">
        <v>65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4</v>
      </c>
      <c r="D16" s="46">
        <v>5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35</v>
      </c>
      <c r="D17" s="46">
        <v>35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1885</v>
      </c>
      <c r="D19" s="65">
        <f>SUM(D11:D18)</f>
        <v>2006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1</v>
      </c>
      <c r="D23" s="46">
        <v>1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205</v>
      </c>
      <c r="D24" s="46">
        <v>229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/>
      <c r="D26" s="46"/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206</v>
      </c>
      <c r="D27" s="65">
        <f>SUM(D23:D26)</f>
        <v>230</v>
      </c>
      <c r="E27" s="73" t="s">
        <v>85</v>
      </c>
      <c r="F27" s="47" t="s">
        <v>86</v>
      </c>
      <c r="G27" s="57">
        <f>SUM(G28:G30)</f>
        <v>-5795</v>
      </c>
      <c r="H27" s="58">
        <f>SUM(H28:H30)</f>
        <v>-5777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83</v>
      </c>
      <c r="H28" s="49">
        <v>83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-5878</v>
      </c>
      <c r="H29" s="54">
        <v>-5860</v>
      </c>
      <c r="M29" s="74"/>
    </row>
    <row r="30" spans="1:8" ht="15">
      <c r="A30" s="38" t="s">
        <v>92</v>
      </c>
      <c r="B30" s="44" t="s">
        <v>93</v>
      </c>
      <c r="C30" s="45"/>
      <c r="D30" s="46"/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/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0</v>
      </c>
      <c r="D32" s="65">
        <f>D30+D31</f>
        <v>0</v>
      </c>
      <c r="E32" s="52" t="s">
        <v>102</v>
      </c>
      <c r="F32" s="47" t="s">
        <v>103</v>
      </c>
      <c r="G32" s="53">
        <v>-316</v>
      </c>
      <c r="H32" s="54">
        <v>-18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-6111</v>
      </c>
      <c r="H33" s="58">
        <f>H27+H31+H32</f>
        <v>-5795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3426</v>
      </c>
      <c r="D34" s="65">
        <f>SUM(D35:D38)</f>
        <v>3426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>
        <v>3426</v>
      </c>
      <c r="D35" s="46">
        <v>3426</v>
      </c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-2631</v>
      </c>
      <c r="H36" s="58">
        <f>H25+H17+H33</f>
        <v>-2315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/>
      <c r="H39" s="67"/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3426</v>
      </c>
      <c r="D45" s="65">
        <f>D34+D39+D44</f>
        <v>3426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9681</v>
      </c>
      <c r="H47" s="49">
        <v>9779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28</v>
      </c>
      <c r="H48" s="49">
        <v>64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9709</v>
      </c>
      <c r="H49" s="58">
        <f>SUM(H43:H48)</f>
        <v>9843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301</v>
      </c>
      <c r="D54" s="46">
        <v>301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5818</v>
      </c>
      <c r="D55" s="65">
        <f>D19+D20+D21+D27+D32+D45+D51+D53+D54</f>
        <v>5963</v>
      </c>
      <c r="E55" s="40" t="s">
        <v>175</v>
      </c>
      <c r="F55" s="83" t="s">
        <v>176</v>
      </c>
      <c r="G55" s="57">
        <f>G49+G51+G52+G53+G54</f>
        <v>9709</v>
      </c>
      <c r="H55" s="58">
        <f>H49+H51+H52+H53+H54</f>
        <v>9843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658</v>
      </c>
      <c r="D58" s="46">
        <v>708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108</v>
      </c>
      <c r="D59" s="46">
        <v>105</v>
      </c>
      <c r="E59" s="69" t="s">
        <v>184</v>
      </c>
      <c r="F59" s="47" t="s">
        <v>185</v>
      </c>
      <c r="G59" s="48">
        <v>383</v>
      </c>
      <c r="H59" s="49">
        <v>207</v>
      </c>
      <c r="M59" s="74"/>
    </row>
    <row r="60" spans="1:8" ht="15">
      <c r="A60" s="38" t="s">
        <v>186</v>
      </c>
      <c r="B60" s="44" t="s">
        <v>187</v>
      </c>
      <c r="C60" s="45">
        <v>11</v>
      </c>
      <c r="D60" s="46">
        <v>11</v>
      </c>
      <c r="E60" s="40" t="s">
        <v>188</v>
      </c>
      <c r="F60" s="47" t="s">
        <v>189</v>
      </c>
      <c r="G60" s="48"/>
      <c r="H60" s="49"/>
    </row>
    <row r="61" spans="1:18" ht="15">
      <c r="A61" s="38" t="s">
        <v>190</v>
      </c>
      <c r="B61" s="55" t="s">
        <v>191</v>
      </c>
      <c r="C61" s="45">
        <v>615</v>
      </c>
      <c r="D61" s="46">
        <v>703</v>
      </c>
      <c r="E61" s="52" t="s">
        <v>192</v>
      </c>
      <c r="F61" s="100" t="s">
        <v>193</v>
      </c>
      <c r="G61" s="57">
        <f>SUM(G62:G68)</f>
        <v>3362</v>
      </c>
      <c r="H61" s="58">
        <f>SUM(H62:H68)</f>
        <v>3203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127</v>
      </c>
      <c r="H62" s="49">
        <v>200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23</v>
      </c>
      <c r="H63" s="49">
        <v>26</v>
      </c>
      <c r="M63" s="74"/>
    </row>
    <row r="64" spans="1:15" ht="15">
      <c r="A64" s="38" t="s">
        <v>53</v>
      </c>
      <c r="B64" s="63" t="s">
        <v>202</v>
      </c>
      <c r="C64" s="64">
        <f>SUM(C58:C63)</f>
        <v>1392</v>
      </c>
      <c r="D64" s="65">
        <f>SUM(D58:D63)</f>
        <v>1527</v>
      </c>
      <c r="E64" s="40" t="s">
        <v>203</v>
      </c>
      <c r="F64" s="47" t="s">
        <v>204</v>
      </c>
      <c r="G64" s="48">
        <v>2805</v>
      </c>
      <c r="H64" s="49">
        <v>2565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236</v>
      </c>
      <c r="H66" s="49">
        <v>224</v>
      </c>
    </row>
    <row r="67" spans="1:8" ht="15">
      <c r="A67" s="38" t="s">
        <v>210</v>
      </c>
      <c r="B67" s="44" t="s">
        <v>211</v>
      </c>
      <c r="C67" s="45">
        <v>172</v>
      </c>
      <c r="D67" s="46">
        <v>6</v>
      </c>
      <c r="E67" s="40" t="s">
        <v>212</v>
      </c>
      <c r="F67" s="47" t="s">
        <v>213</v>
      </c>
      <c r="G67" s="48">
        <v>52</v>
      </c>
      <c r="H67" s="49">
        <v>79</v>
      </c>
    </row>
    <row r="68" spans="1:8" ht="15">
      <c r="A68" s="38" t="s">
        <v>214</v>
      </c>
      <c r="B68" s="44" t="s">
        <v>215</v>
      </c>
      <c r="C68" s="45">
        <v>605</v>
      </c>
      <c r="D68" s="46">
        <v>471</v>
      </c>
      <c r="E68" s="40" t="s">
        <v>216</v>
      </c>
      <c r="F68" s="47" t="s">
        <v>217</v>
      </c>
      <c r="G68" s="48">
        <v>119</v>
      </c>
      <c r="H68" s="49">
        <v>109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527</v>
      </c>
      <c r="H69" s="49">
        <v>483</v>
      </c>
    </row>
    <row r="70" spans="1:8" ht="15">
      <c r="A70" s="38" t="s">
        <v>221</v>
      </c>
      <c r="B70" s="44" t="s">
        <v>222</v>
      </c>
      <c r="C70" s="45">
        <v>1815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4272</v>
      </c>
      <c r="H71" s="103">
        <f>H59+H60+H61+H69+H70</f>
        <v>3893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30</v>
      </c>
      <c r="D72" s="46">
        <v>110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1058</v>
      </c>
      <c r="D74" s="46">
        <v>1058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3680</v>
      </c>
      <c r="D75" s="65">
        <f>SUM(D67:D74)</f>
        <v>3460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4272</v>
      </c>
      <c r="H79" s="115">
        <f>H71+H74+H75+H76</f>
        <v>3893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406</v>
      </c>
      <c r="D87" s="46">
        <v>368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54</v>
      </c>
      <c r="D88" s="46">
        <v>103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460</v>
      </c>
      <c r="D91" s="65">
        <f>SUM(D87:D90)</f>
        <v>471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5532</v>
      </c>
      <c r="D93" s="65">
        <f>D64+D75+D84+D91+D92</f>
        <v>5458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11350</v>
      </c>
      <c r="D94" s="123">
        <f>D93+D55</f>
        <v>11421</v>
      </c>
      <c r="E94" s="124" t="s">
        <v>273</v>
      </c>
      <c r="F94" s="125" t="s">
        <v>274</v>
      </c>
      <c r="G94" s="126">
        <f>G36+G39+G55+G79</f>
        <v>11350</v>
      </c>
      <c r="H94" s="127">
        <f>H36+H39+H55+H79</f>
        <v>11421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75" t="s">
        <v>277</v>
      </c>
      <c r="D98" s="575"/>
      <c r="E98" s="575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75" t="s">
        <v>279</v>
      </c>
      <c r="D100" s="575"/>
      <c r="E100" s="575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A1" sqref="A1:F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76" t="s">
        <v>281</v>
      </c>
      <c r="B1" s="576"/>
      <c r="C1" s="576"/>
      <c r="D1" s="576"/>
      <c r="E1" s="576"/>
      <c r="F1" s="576"/>
      <c r="G1" s="143"/>
      <c r="H1" s="143"/>
    </row>
    <row r="2" spans="1:8" ht="14.25" customHeight="1">
      <c r="A2" s="144" t="s">
        <v>1</v>
      </c>
      <c r="B2" s="577" t="str">
        <f>'справка №1-БАЛАНС'!E3</f>
        <v> "БАЛКАНКАР-ЗАРЯ" АД </v>
      </c>
      <c r="C2" s="577"/>
      <c r="D2" s="577"/>
      <c r="E2" s="577"/>
      <c r="F2" s="578" t="s">
        <v>3</v>
      </c>
      <c r="G2" s="578"/>
      <c r="H2" s="145">
        <f>'справка №1-БАЛАНС'!H3</f>
        <v>814191256</v>
      </c>
    </row>
    <row r="3" spans="1:8" ht="14.25" customHeight="1">
      <c r="A3" s="144" t="s">
        <v>282</v>
      </c>
      <c r="B3" s="577" t="str">
        <f>'справка №1-БАЛАНС'!E4</f>
        <v>НЕКОНСОЛИДИРАН</v>
      </c>
      <c r="C3" s="577"/>
      <c r="D3" s="577"/>
      <c r="E3" s="577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79">
        <f>'справка №1-БАЛАНС'!E5</f>
        <v>41547</v>
      </c>
      <c r="C4" s="579"/>
      <c r="D4" s="579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3436</v>
      </c>
      <c r="D9" s="164">
        <v>3260</v>
      </c>
      <c r="E9" s="162" t="s">
        <v>292</v>
      </c>
      <c r="F9" s="165" t="s">
        <v>293</v>
      </c>
      <c r="G9" s="166">
        <v>5769</v>
      </c>
      <c r="H9" s="166">
        <v>5864</v>
      </c>
    </row>
    <row r="10" spans="1:8" ht="12">
      <c r="A10" s="162" t="s">
        <v>294</v>
      </c>
      <c r="B10" s="163" t="s">
        <v>295</v>
      </c>
      <c r="C10" s="164">
        <v>497</v>
      </c>
      <c r="D10" s="164">
        <v>519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199</v>
      </c>
      <c r="D11" s="164">
        <v>250</v>
      </c>
      <c r="E11" s="167" t="s">
        <v>300</v>
      </c>
      <c r="F11" s="165" t="s">
        <v>301</v>
      </c>
      <c r="G11" s="166">
        <v>47</v>
      </c>
      <c r="H11" s="166">
        <v>56</v>
      </c>
    </row>
    <row r="12" spans="1:8" ht="12">
      <c r="A12" s="162" t="s">
        <v>302</v>
      </c>
      <c r="B12" s="163" t="s">
        <v>303</v>
      </c>
      <c r="C12" s="164">
        <v>1218</v>
      </c>
      <c r="D12" s="164">
        <v>1090</v>
      </c>
      <c r="E12" s="167" t="s">
        <v>80</v>
      </c>
      <c r="F12" s="165" t="s">
        <v>304</v>
      </c>
      <c r="G12" s="166">
        <v>227</v>
      </c>
      <c r="H12" s="166">
        <v>420</v>
      </c>
    </row>
    <row r="13" spans="1:18" ht="12">
      <c r="A13" s="162" t="s">
        <v>305</v>
      </c>
      <c r="B13" s="163" t="s">
        <v>306</v>
      </c>
      <c r="C13" s="164">
        <v>206</v>
      </c>
      <c r="D13" s="164">
        <v>184</v>
      </c>
      <c r="E13" s="168" t="s">
        <v>53</v>
      </c>
      <c r="F13" s="169" t="s">
        <v>307</v>
      </c>
      <c r="G13" s="158">
        <f>SUM(G9:G12)</f>
        <v>6043</v>
      </c>
      <c r="H13" s="158">
        <f>SUM(H9:H12)</f>
        <v>6340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2</v>
      </c>
      <c r="D14" s="164">
        <v>2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86</v>
      </c>
      <c r="D15" s="172">
        <v>188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40</v>
      </c>
      <c r="D16" s="172">
        <v>70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5684</v>
      </c>
      <c r="D19" s="178">
        <f>SUM(D9:D15)+D16</f>
        <v>5563</v>
      </c>
      <c r="E19" s="157" t="s">
        <v>324</v>
      </c>
      <c r="F19" s="170" t="s">
        <v>325</v>
      </c>
      <c r="G19" s="166">
        <v>3</v>
      </c>
      <c r="H19" s="166"/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634</v>
      </c>
      <c r="D22" s="164">
        <v>657</v>
      </c>
      <c r="E22" s="157" t="s">
        <v>333</v>
      </c>
      <c r="F22" s="170" t="s">
        <v>334</v>
      </c>
      <c r="G22" s="166"/>
      <c r="H22" s="166">
        <v>13</v>
      </c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14</v>
      </c>
      <c r="D24" s="164">
        <v>39</v>
      </c>
      <c r="E24" s="168" t="s">
        <v>105</v>
      </c>
      <c r="F24" s="173" t="s">
        <v>341</v>
      </c>
      <c r="G24" s="158">
        <f>SUM(G19:G23)</f>
        <v>3</v>
      </c>
      <c r="H24" s="158">
        <f>SUM(H19:H23)</f>
        <v>13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30</v>
      </c>
      <c r="D25" s="164">
        <v>33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678</v>
      </c>
      <c r="D26" s="178">
        <f>SUM(D22:D25)</f>
        <v>729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6362</v>
      </c>
      <c r="D28" s="161">
        <f>D26+D19</f>
        <v>6292</v>
      </c>
      <c r="E28" s="155" t="s">
        <v>346</v>
      </c>
      <c r="F28" s="173" t="s">
        <v>347</v>
      </c>
      <c r="G28" s="158">
        <f>G13+G15+G24</f>
        <v>6046</v>
      </c>
      <c r="H28" s="158">
        <f>H13+H15+H24</f>
        <v>6353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0</v>
      </c>
      <c r="D30" s="161">
        <f>IF((H28-D28)&gt;0,H28-D28,0)</f>
        <v>61</v>
      </c>
      <c r="E30" s="155" t="s">
        <v>350</v>
      </c>
      <c r="F30" s="173" t="s">
        <v>351</v>
      </c>
      <c r="G30" s="182">
        <f>IF((C28-G28)&gt;0,C28-G28,0)</f>
        <v>316</v>
      </c>
      <c r="H30" s="182">
        <f>IF((D28-H28)&gt;0,D28-H28,0)</f>
        <v>0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6362</v>
      </c>
      <c r="D33" s="178">
        <f>D28+D31+D32</f>
        <v>6292</v>
      </c>
      <c r="E33" s="155" t="s">
        <v>362</v>
      </c>
      <c r="F33" s="173" t="s">
        <v>363</v>
      </c>
      <c r="G33" s="182">
        <f>G32+G31+G28</f>
        <v>6046</v>
      </c>
      <c r="H33" s="182">
        <f>H32+H31+H28</f>
        <v>6353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0</v>
      </c>
      <c r="D34" s="161">
        <f>IF((H33-D33)&gt;0,H33-D33,0)</f>
        <v>61</v>
      </c>
      <c r="E34" s="185" t="s">
        <v>366</v>
      </c>
      <c r="F34" s="173" t="s">
        <v>367</v>
      </c>
      <c r="G34" s="158">
        <f>IF((C33-G33)&gt;0,C33-G33,0)</f>
        <v>316</v>
      </c>
      <c r="H34" s="158">
        <f>IF((D33-H33)&gt;0,D33-H33,0)</f>
        <v>0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0</v>
      </c>
      <c r="D39" s="196">
        <f>+IF((H33-D33-D35)&gt;0,H33-D33-D35,0)</f>
        <v>61</v>
      </c>
      <c r="E39" s="197" t="s">
        <v>378</v>
      </c>
      <c r="F39" s="198" t="s">
        <v>379</v>
      </c>
      <c r="G39" s="199">
        <f>IF(G34&gt;0,IF(C35+G34&lt;0,0,C35+G34),IF(C34-C35&lt;0,C35-C34,0))</f>
        <v>316</v>
      </c>
      <c r="H39" s="199">
        <f>IF(H34&gt;0,IF(D35+H34&lt;0,0,D35+H34),IF(D34-D35&lt;0,D35-D34,0))</f>
        <v>0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/>
      <c r="H40" s="166"/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0</v>
      </c>
      <c r="D41" s="156">
        <f>IF(H39=0,IF(D39-D40&gt;0,D39-D40+H40,0),IF(H39-H40&lt;0,H40-H39+D39,0))</f>
        <v>61</v>
      </c>
      <c r="E41" s="155" t="s">
        <v>385</v>
      </c>
      <c r="F41" s="200" t="s">
        <v>386</v>
      </c>
      <c r="G41" s="156">
        <f>IF(C39=0,IF(G39-G40&gt;0,G39-G40+C40,0),IF(C39-C40&lt;0,C40-C39+G40,0))</f>
        <v>316</v>
      </c>
      <c r="H41" s="156">
        <f>IF(D39=0,IF(H39-H40&gt;0,H39-H40+D40,0),IF(D39-D40&lt;0,D40-D39+H40,0))</f>
        <v>0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6362</v>
      </c>
      <c r="D42" s="182">
        <f>D33+D35+D39</f>
        <v>6353</v>
      </c>
      <c r="E42" s="185" t="s">
        <v>389</v>
      </c>
      <c r="F42" s="194" t="s">
        <v>390</v>
      </c>
      <c r="G42" s="182">
        <f>G39+G33</f>
        <v>6362</v>
      </c>
      <c r="H42" s="182">
        <f>H39+H33</f>
        <v>6353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80" t="s">
        <v>391</v>
      </c>
      <c r="B45" s="580"/>
      <c r="C45" s="580"/>
      <c r="D45" s="580"/>
      <c r="E45" s="58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41575</v>
      </c>
      <c r="C48" s="207" t="s">
        <v>393</v>
      </c>
      <c r="D48" s="581"/>
      <c r="E48" s="581"/>
      <c r="F48" s="581"/>
      <c r="G48" s="581"/>
      <c r="H48" s="58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82"/>
      <c r="E50" s="582"/>
      <c r="F50" s="582"/>
      <c r="G50" s="582"/>
      <c r="H50" s="582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83" t="s">
        <v>395</v>
      </c>
      <c r="B2" s="583"/>
      <c r="C2" s="583"/>
      <c r="D2" s="583"/>
      <c r="E2" s="583"/>
      <c r="F2" s="58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НЕКОНСОЛИДИРАН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41547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5817</v>
      </c>
      <c r="D10" s="241">
        <v>6115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-4221</v>
      </c>
      <c r="D11" s="241">
        <v>-4411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-957</v>
      </c>
      <c r="D13" s="241">
        <v>-967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152</v>
      </c>
      <c r="D14" s="241">
        <v>231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-24</v>
      </c>
      <c r="D17" s="241"/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-14</v>
      </c>
      <c r="D18" s="241">
        <v>-15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-14</v>
      </c>
      <c r="D19" s="241">
        <v>-2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739</v>
      </c>
      <c r="D20" s="237">
        <f>SUM(D10:D19)</f>
        <v>951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-108</v>
      </c>
      <c r="D22" s="241">
        <v>-61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-131</v>
      </c>
      <c r="D24" s="241"/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-239</v>
      </c>
      <c r="D32" s="237">
        <f>SUM(D22:D31)</f>
        <v>-61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3718</v>
      </c>
      <c r="D36" s="241">
        <v>1869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-3615</v>
      </c>
      <c r="D37" s="241">
        <v>-1682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-584</v>
      </c>
      <c r="D39" s="241">
        <v>-868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-30</v>
      </c>
      <c r="D41" s="241">
        <v>-33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-511</v>
      </c>
      <c r="D42" s="237">
        <f>SUM(D34:D41)</f>
        <v>-714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-11</v>
      </c>
      <c r="D43" s="237">
        <f>D42+D32+D20</f>
        <v>176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471</v>
      </c>
      <c r="D44" s="251">
        <v>300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460</v>
      </c>
      <c r="D45" s="237">
        <f>D44+D43</f>
        <v>476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460</v>
      </c>
      <c r="D46" s="252">
        <v>476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472</v>
      </c>
      <c r="B50" s="256" t="s">
        <v>393</v>
      </c>
      <c r="C50" s="584"/>
      <c r="D50" s="584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84"/>
      <c r="D52" s="584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:M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85" t="s">
        <v>475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86" t="str">
        <f>'справка №1-БАЛАНС'!E3</f>
        <v> "БАЛКАНКАР-ЗАРЯ" АД </v>
      </c>
      <c r="C3" s="586"/>
      <c r="D3" s="586"/>
      <c r="E3" s="586"/>
      <c r="F3" s="586"/>
      <c r="G3" s="586"/>
      <c r="H3" s="586"/>
      <c r="I3" s="586"/>
      <c r="J3" s="265"/>
      <c r="K3" s="587" t="s">
        <v>3</v>
      </c>
      <c r="L3" s="58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586" t="str">
        <f>'справка №1-БАЛАНС'!E4</f>
        <v>НЕКОНСОЛИДИРАН</v>
      </c>
      <c r="C4" s="586"/>
      <c r="D4" s="586"/>
      <c r="E4" s="586"/>
      <c r="F4" s="586"/>
      <c r="G4" s="586"/>
      <c r="H4" s="586"/>
      <c r="I4" s="586"/>
      <c r="J4" s="268"/>
      <c r="K4" s="588" t="s">
        <v>6</v>
      </c>
      <c r="L4" s="58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89">
        <f>'справка №1-БАЛАНС'!E5</f>
        <v>41547</v>
      </c>
      <c r="C5" s="589"/>
      <c r="D5" s="589"/>
      <c r="E5" s="589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90" t="s">
        <v>477</v>
      </c>
      <c r="E6" s="590"/>
      <c r="F6" s="590"/>
      <c r="G6" s="590"/>
      <c r="H6" s="590"/>
      <c r="I6" s="591" t="s">
        <v>478</v>
      </c>
      <c r="J6" s="591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592" t="s">
        <v>484</v>
      </c>
      <c r="G7" s="592"/>
      <c r="H7" s="592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83</v>
      </c>
      <c r="J11" s="302">
        <f>'справка №1-БАЛАНС'!H29+'справка №1-БАЛАНС'!H32</f>
        <v>-5878</v>
      </c>
      <c r="K11" s="303"/>
      <c r="L11" s="304">
        <f>SUM(C11:K11)</f>
        <v>-2315</v>
      </c>
      <c r="M11" s="302">
        <f>'справка №1-БАЛАНС'!H39</f>
        <v>0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83</v>
      </c>
      <c r="J15" s="310">
        <f t="shared" si="2"/>
        <v>-5878</v>
      </c>
      <c r="K15" s="310">
        <f t="shared" si="2"/>
        <v>0</v>
      </c>
      <c r="L15" s="304">
        <f t="shared" si="1"/>
        <v>-2315</v>
      </c>
      <c r="M15" s="310">
        <f t="shared" si="2"/>
        <v>0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0</v>
      </c>
      <c r="J16" s="316">
        <f>+'справка №1-БАЛАНС'!G32</f>
        <v>-316</v>
      </c>
      <c r="K16" s="303"/>
      <c r="L16" s="304">
        <f t="shared" si="1"/>
        <v>-316</v>
      </c>
      <c r="M16" s="303"/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83</v>
      </c>
      <c r="J29" s="306">
        <f t="shared" si="6"/>
        <v>-6194</v>
      </c>
      <c r="K29" s="306">
        <f t="shared" si="6"/>
        <v>0</v>
      </c>
      <c r="L29" s="304">
        <f t="shared" si="1"/>
        <v>-2631</v>
      </c>
      <c r="M29" s="306">
        <f t="shared" si="6"/>
        <v>0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83</v>
      </c>
      <c r="J32" s="306">
        <f t="shared" si="7"/>
        <v>-6194</v>
      </c>
      <c r="K32" s="306">
        <f t="shared" si="7"/>
        <v>0</v>
      </c>
      <c r="L32" s="304">
        <f t="shared" si="1"/>
        <v>-2631</v>
      </c>
      <c r="M32" s="306">
        <f>M29+M30+M31</f>
        <v>0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93" t="s">
        <v>537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594" t="s">
        <v>539</v>
      </c>
      <c r="E38" s="594"/>
      <c r="F38" s="594"/>
      <c r="G38" s="594"/>
      <c r="H38" s="594"/>
      <c r="I38" s="594"/>
      <c r="J38" s="327" t="s">
        <v>540</v>
      </c>
      <c r="K38" s="327"/>
      <c r="L38" s="594"/>
      <c r="M38" s="59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95" t="s">
        <v>541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332"/>
      <c r="N1" s="332"/>
      <c r="O1" s="332"/>
      <c r="P1" s="332"/>
      <c r="Q1" s="332"/>
      <c r="R1" s="332"/>
    </row>
    <row r="2" spans="1:18" ht="16.5" customHeight="1">
      <c r="A2" s="596" t="s">
        <v>396</v>
      </c>
      <c r="B2" s="596"/>
      <c r="C2" s="597" t="str">
        <f>'справка №1-БАЛАНС'!E3</f>
        <v> "БАЛКАНКАР-ЗАРЯ" АД </v>
      </c>
      <c r="D2" s="597"/>
      <c r="E2" s="597"/>
      <c r="F2" s="597"/>
      <c r="G2" s="597"/>
      <c r="H2" s="597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96" t="s">
        <v>7</v>
      </c>
      <c r="B3" s="596"/>
      <c r="C3" s="598">
        <f>'справка №1-БАЛАНС'!E5</f>
        <v>41547</v>
      </c>
      <c r="D3" s="598"/>
      <c r="E3" s="598"/>
      <c r="F3" s="336"/>
      <c r="G3" s="336"/>
      <c r="H3" s="336"/>
      <c r="I3" s="336"/>
      <c r="J3" s="336"/>
      <c r="K3" s="336"/>
      <c r="L3" s="336"/>
      <c r="M3" s="567" t="s">
        <v>6</v>
      </c>
      <c r="N3" s="567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542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543</v>
      </c>
    </row>
    <row r="5" spans="1:18" s="343" customFormat="1" ht="30.75" customHeight="1">
      <c r="A5" s="568" t="s">
        <v>479</v>
      </c>
      <c r="B5" s="568"/>
      <c r="C5" s="569" t="s">
        <v>10</v>
      </c>
      <c r="D5" s="568" t="s">
        <v>544</v>
      </c>
      <c r="E5" s="568"/>
      <c r="F5" s="568"/>
      <c r="G5" s="568"/>
      <c r="H5" s="568" t="s">
        <v>545</v>
      </c>
      <c r="I5" s="568"/>
      <c r="J5" s="568" t="s">
        <v>546</v>
      </c>
      <c r="K5" s="568" t="s">
        <v>547</v>
      </c>
      <c r="L5" s="568"/>
      <c r="M5" s="568"/>
      <c r="N5" s="568"/>
      <c r="O5" s="568" t="s">
        <v>545</v>
      </c>
      <c r="P5" s="568"/>
      <c r="Q5" s="568" t="s">
        <v>548</v>
      </c>
      <c r="R5" s="568" t="s">
        <v>549</v>
      </c>
    </row>
    <row r="6" spans="1:18" s="343" customFormat="1" ht="48">
      <c r="A6" s="568"/>
      <c r="B6" s="568"/>
      <c r="C6" s="569"/>
      <c r="D6" s="341" t="s">
        <v>550</v>
      </c>
      <c r="E6" s="341" t="s">
        <v>551</v>
      </c>
      <c r="F6" s="341" t="s">
        <v>552</v>
      </c>
      <c r="G6" s="341" t="s">
        <v>553</v>
      </c>
      <c r="H6" s="341" t="s">
        <v>554</v>
      </c>
      <c r="I6" s="341" t="s">
        <v>555</v>
      </c>
      <c r="J6" s="568"/>
      <c r="K6" s="341" t="s">
        <v>550</v>
      </c>
      <c r="L6" s="341" t="s">
        <v>556</v>
      </c>
      <c r="M6" s="341" t="s">
        <v>557</v>
      </c>
      <c r="N6" s="341" t="s">
        <v>558</v>
      </c>
      <c r="O6" s="341" t="s">
        <v>554</v>
      </c>
      <c r="P6" s="341" t="s">
        <v>555</v>
      </c>
      <c r="Q6" s="568"/>
      <c r="R6" s="568"/>
    </row>
    <row r="7" spans="1:18" s="343" customFormat="1" ht="12">
      <c r="A7" s="599" t="s">
        <v>559</v>
      </c>
      <c r="B7" s="599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560</v>
      </c>
      <c r="B8" s="346" t="s">
        <v>561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562</v>
      </c>
      <c r="B9" s="349" t="s">
        <v>563</v>
      </c>
      <c r="C9" s="350" t="s">
        <v>564</v>
      </c>
      <c r="D9" s="351">
        <v>278</v>
      </c>
      <c r="E9" s="351"/>
      <c r="F9" s="351"/>
      <c r="G9" s="352">
        <f>D9+E9-F9</f>
        <v>278</v>
      </c>
      <c r="H9" s="353"/>
      <c r="I9" s="353"/>
      <c r="J9" s="352">
        <f>G9+H9-I9</f>
        <v>278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278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565</v>
      </c>
      <c r="B10" s="349" t="s">
        <v>566</v>
      </c>
      <c r="C10" s="350" t="s">
        <v>567</v>
      </c>
      <c r="D10" s="351">
        <v>3657</v>
      </c>
      <c r="E10" s="351"/>
      <c r="F10" s="351"/>
      <c r="G10" s="352">
        <f aca="true" t="shared" si="2" ref="G10:G39">D10+E10-F10</f>
        <v>3657</v>
      </c>
      <c r="H10" s="353"/>
      <c r="I10" s="353"/>
      <c r="J10" s="352">
        <f aca="true" t="shared" si="3" ref="J10:J39">G10+H10-I10</f>
        <v>3657</v>
      </c>
      <c r="K10" s="353">
        <v>2537</v>
      </c>
      <c r="L10" s="353">
        <v>110</v>
      </c>
      <c r="M10" s="353"/>
      <c r="N10" s="352">
        <f aca="true" t="shared" si="4" ref="N10:N39">K10+L10-M10</f>
        <v>2647</v>
      </c>
      <c r="O10" s="353"/>
      <c r="P10" s="353"/>
      <c r="Q10" s="352">
        <f t="shared" si="0"/>
        <v>2647</v>
      </c>
      <c r="R10" s="352">
        <f t="shared" si="1"/>
        <v>1010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568</v>
      </c>
      <c r="B11" s="349" t="s">
        <v>569</v>
      </c>
      <c r="C11" s="350" t="s">
        <v>570</v>
      </c>
      <c r="D11" s="351">
        <v>2385</v>
      </c>
      <c r="E11" s="351">
        <v>54</v>
      </c>
      <c r="F11" s="351"/>
      <c r="G11" s="352">
        <f t="shared" si="2"/>
        <v>2439</v>
      </c>
      <c r="H11" s="353"/>
      <c r="I11" s="353"/>
      <c r="J11" s="352">
        <f t="shared" si="3"/>
        <v>2439</v>
      </c>
      <c r="K11" s="353">
        <v>2293</v>
      </c>
      <c r="L11" s="353">
        <v>30</v>
      </c>
      <c r="M11" s="353"/>
      <c r="N11" s="352">
        <f t="shared" si="4"/>
        <v>2323</v>
      </c>
      <c r="O11" s="353"/>
      <c r="P11" s="353"/>
      <c r="Q11" s="352">
        <f t="shared" si="0"/>
        <v>2323</v>
      </c>
      <c r="R11" s="352">
        <f t="shared" si="1"/>
        <v>116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571</v>
      </c>
      <c r="B12" s="349" t="s">
        <v>572</v>
      </c>
      <c r="C12" s="350" t="s">
        <v>573</v>
      </c>
      <c r="D12" s="351">
        <v>741</v>
      </c>
      <c r="E12" s="351"/>
      <c r="F12" s="351"/>
      <c r="G12" s="352">
        <f t="shared" si="2"/>
        <v>741</v>
      </c>
      <c r="H12" s="353"/>
      <c r="I12" s="353"/>
      <c r="J12" s="352">
        <f t="shared" si="3"/>
        <v>741</v>
      </c>
      <c r="K12" s="353">
        <v>330</v>
      </c>
      <c r="L12" s="353">
        <v>23</v>
      </c>
      <c r="M12" s="353"/>
      <c r="N12" s="352">
        <f t="shared" si="4"/>
        <v>353</v>
      </c>
      <c r="O12" s="353"/>
      <c r="P12" s="353"/>
      <c r="Q12" s="352">
        <f t="shared" si="0"/>
        <v>353</v>
      </c>
      <c r="R12" s="352">
        <f t="shared" si="1"/>
        <v>388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574</v>
      </c>
      <c r="B13" s="349" t="s">
        <v>575</v>
      </c>
      <c r="C13" s="350" t="s">
        <v>576</v>
      </c>
      <c r="D13" s="351">
        <v>245</v>
      </c>
      <c r="E13" s="351"/>
      <c r="F13" s="351">
        <v>3</v>
      </c>
      <c r="G13" s="352">
        <f t="shared" si="2"/>
        <v>242</v>
      </c>
      <c r="H13" s="353"/>
      <c r="I13" s="353"/>
      <c r="J13" s="352">
        <f t="shared" si="3"/>
        <v>242</v>
      </c>
      <c r="K13" s="353">
        <v>180</v>
      </c>
      <c r="L13" s="353">
        <v>11</v>
      </c>
      <c r="M13" s="353">
        <v>3</v>
      </c>
      <c r="N13" s="352">
        <f t="shared" si="4"/>
        <v>188</v>
      </c>
      <c r="O13" s="353"/>
      <c r="P13" s="353"/>
      <c r="Q13" s="352">
        <f t="shared" si="0"/>
        <v>188</v>
      </c>
      <c r="R13" s="352">
        <f t="shared" si="1"/>
        <v>54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577</v>
      </c>
      <c r="B14" s="349" t="s">
        <v>578</v>
      </c>
      <c r="C14" s="350" t="s">
        <v>579</v>
      </c>
      <c r="D14" s="351">
        <v>35</v>
      </c>
      <c r="E14" s="351"/>
      <c r="F14" s="351"/>
      <c r="G14" s="352">
        <f t="shared" si="2"/>
        <v>35</v>
      </c>
      <c r="H14" s="353"/>
      <c r="I14" s="353"/>
      <c r="J14" s="352">
        <f t="shared" si="3"/>
        <v>35</v>
      </c>
      <c r="K14" s="353">
        <v>30</v>
      </c>
      <c r="L14" s="353">
        <v>1</v>
      </c>
      <c r="M14" s="353"/>
      <c r="N14" s="352">
        <f t="shared" si="4"/>
        <v>31</v>
      </c>
      <c r="O14" s="353"/>
      <c r="P14" s="353"/>
      <c r="Q14" s="352">
        <f t="shared" si="0"/>
        <v>31</v>
      </c>
      <c r="R14" s="352">
        <f t="shared" si="1"/>
        <v>4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580</v>
      </c>
      <c r="B15" s="356" t="s">
        <v>581</v>
      </c>
      <c r="C15" s="357" t="s">
        <v>582</v>
      </c>
      <c r="D15" s="358">
        <v>35</v>
      </c>
      <c r="E15" s="358">
        <v>17</v>
      </c>
      <c r="F15" s="358">
        <v>17</v>
      </c>
      <c r="G15" s="352">
        <f t="shared" si="2"/>
        <v>35</v>
      </c>
      <c r="H15" s="359"/>
      <c r="I15" s="359"/>
      <c r="J15" s="352">
        <f t="shared" si="3"/>
        <v>35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35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583</v>
      </c>
      <c r="B16" s="362" t="s">
        <v>584</v>
      </c>
      <c r="C16" s="350" t="s">
        <v>585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586</v>
      </c>
      <c r="C17" s="364" t="s">
        <v>587</v>
      </c>
      <c r="D17" s="365">
        <f>SUM(D9:D16)</f>
        <v>7376</v>
      </c>
      <c r="E17" s="365">
        <f>SUM(E9:E16)</f>
        <v>71</v>
      </c>
      <c r="F17" s="365">
        <f>SUM(F9:F16)</f>
        <v>20</v>
      </c>
      <c r="G17" s="352">
        <f t="shared" si="2"/>
        <v>7427</v>
      </c>
      <c r="H17" s="366">
        <f>SUM(H9:H16)</f>
        <v>0</v>
      </c>
      <c r="I17" s="366">
        <f>SUM(I9:I16)</f>
        <v>0</v>
      </c>
      <c r="J17" s="352">
        <f t="shared" si="3"/>
        <v>7427</v>
      </c>
      <c r="K17" s="366">
        <f>SUM(K9:K16)</f>
        <v>5370</v>
      </c>
      <c r="L17" s="366">
        <f>SUM(L9:L16)</f>
        <v>175</v>
      </c>
      <c r="M17" s="366">
        <f>SUM(M9:M16)</f>
        <v>3</v>
      </c>
      <c r="N17" s="352">
        <f t="shared" si="4"/>
        <v>5542</v>
      </c>
      <c r="O17" s="366">
        <f>SUM(O9:O16)</f>
        <v>0</v>
      </c>
      <c r="P17" s="366">
        <f>SUM(P9:P16)</f>
        <v>0</v>
      </c>
      <c r="Q17" s="352">
        <f t="shared" si="5"/>
        <v>5542</v>
      </c>
      <c r="R17" s="352">
        <f t="shared" si="6"/>
        <v>1885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588</v>
      </c>
      <c r="B18" s="368" t="s">
        <v>589</v>
      </c>
      <c r="C18" s="364" t="s">
        <v>590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591</v>
      </c>
      <c r="B19" s="368" t="s">
        <v>592</v>
      </c>
      <c r="C19" s="364" t="s">
        <v>593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594</v>
      </c>
      <c r="B20" s="346" t="s">
        <v>595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562</v>
      </c>
      <c r="B21" s="349" t="s">
        <v>596</v>
      </c>
      <c r="C21" s="350" t="s">
        <v>597</v>
      </c>
      <c r="D21" s="351">
        <v>3</v>
      </c>
      <c r="E21" s="351"/>
      <c r="F21" s="351"/>
      <c r="G21" s="352">
        <f t="shared" si="2"/>
        <v>3</v>
      </c>
      <c r="H21" s="353"/>
      <c r="I21" s="353"/>
      <c r="J21" s="352">
        <f t="shared" si="3"/>
        <v>3</v>
      </c>
      <c r="K21" s="353">
        <v>2</v>
      </c>
      <c r="L21" s="353"/>
      <c r="M21" s="353"/>
      <c r="N21" s="352">
        <f t="shared" si="4"/>
        <v>2</v>
      </c>
      <c r="O21" s="353"/>
      <c r="P21" s="353"/>
      <c r="Q21" s="352">
        <f t="shared" si="5"/>
        <v>2</v>
      </c>
      <c r="R21" s="352">
        <f t="shared" si="6"/>
        <v>1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565</v>
      </c>
      <c r="B22" s="349" t="s">
        <v>598</v>
      </c>
      <c r="C22" s="350" t="s">
        <v>599</v>
      </c>
      <c r="D22" s="351">
        <v>328</v>
      </c>
      <c r="E22" s="351"/>
      <c r="F22" s="351"/>
      <c r="G22" s="352">
        <f t="shared" si="2"/>
        <v>328</v>
      </c>
      <c r="H22" s="353"/>
      <c r="I22" s="353"/>
      <c r="J22" s="352">
        <f t="shared" si="3"/>
        <v>328</v>
      </c>
      <c r="K22" s="353">
        <v>99</v>
      </c>
      <c r="L22" s="353">
        <v>24</v>
      </c>
      <c r="M22" s="353"/>
      <c r="N22" s="352">
        <f t="shared" si="4"/>
        <v>123</v>
      </c>
      <c r="O22" s="353"/>
      <c r="P22" s="353"/>
      <c r="Q22" s="352">
        <f t="shared" si="5"/>
        <v>123</v>
      </c>
      <c r="R22" s="352">
        <f t="shared" si="6"/>
        <v>205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568</v>
      </c>
      <c r="B23" s="356" t="s">
        <v>600</v>
      </c>
      <c r="C23" s="350" t="s">
        <v>601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571</v>
      </c>
      <c r="B24" s="374" t="s">
        <v>584</v>
      </c>
      <c r="C24" s="350" t="s">
        <v>602</v>
      </c>
      <c r="D24" s="351">
        <v>105</v>
      </c>
      <c r="E24" s="351"/>
      <c r="F24" s="351"/>
      <c r="G24" s="352">
        <f t="shared" si="2"/>
        <v>105</v>
      </c>
      <c r="H24" s="353"/>
      <c r="I24" s="353"/>
      <c r="J24" s="352">
        <f t="shared" si="3"/>
        <v>105</v>
      </c>
      <c r="K24" s="353">
        <v>105</v>
      </c>
      <c r="L24" s="353"/>
      <c r="M24" s="353"/>
      <c r="N24" s="352">
        <f t="shared" si="4"/>
        <v>105</v>
      </c>
      <c r="O24" s="353"/>
      <c r="P24" s="353"/>
      <c r="Q24" s="352">
        <f t="shared" si="5"/>
        <v>105</v>
      </c>
      <c r="R24" s="352">
        <f t="shared" si="6"/>
        <v>0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603</v>
      </c>
      <c r="C25" s="375" t="s">
        <v>604</v>
      </c>
      <c r="D25" s="376">
        <f>SUM(D21:D24)</f>
        <v>436</v>
      </c>
      <c r="E25" s="376">
        <f aca="true" t="shared" si="7" ref="E25:P25">SUM(E21:E24)</f>
        <v>0</v>
      </c>
      <c r="F25" s="376">
        <f t="shared" si="7"/>
        <v>0</v>
      </c>
      <c r="G25" s="377">
        <f t="shared" si="2"/>
        <v>436</v>
      </c>
      <c r="H25" s="378">
        <f t="shared" si="7"/>
        <v>0</v>
      </c>
      <c r="I25" s="378">
        <f t="shared" si="7"/>
        <v>0</v>
      </c>
      <c r="J25" s="377">
        <f t="shared" si="3"/>
        <v>436</v>
      </c>
      <c r="K25" s="378">
        <f t="shared" si="7"/>
        <v>206</v>
      </c>
      <c r="L25" s="378">
        <f t="shared" si="7"/>
        <v>24</v>
      </c>
      <c r="M25" s="378">
        <f t="shared" si="7"/>
        <v>0</v>
      </c>
      <c r="N25" s="377">
        <f t="shared" si="4"/>
        <v>230</v>
      </c>
      <c r="O25" s="378">
        <f t="shared" si="7"/>
        <v>0</v>
      </c>
      <c r="P25" s="378">
        <f t="shared" si="7"/>
        <v>0</v>
      </c>
      <c r="Q25" s="377">
        <f t="shared" si="5"/>
        <v>230</v>
      </c>
      <c r="R25" s="377">
        <f t="shared" si="6"/>
        <v>206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605</v>
      </c>
      <c r="B26" s="379" t="s">
        <v>606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562</v>
      </c>
      <c r="B27" s="385" t="s">
        <v>607</v>
      </c>
      <c r="C27" s="386" t="s">
        <v>608</v>
      </c>
      <c r="D27" s="387">
        <f>SUM(D28:D31)</f>
        <v>3426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3426</v>
      </c>
      <c r="H27" s="389">
        <f t="shared" si="8"/>
        <v>0</v>
      </c>
      <c r="I27" s="389">
        <f t="shared" si="8"/>
        <v>0</v>
      </c>
      <c r="J27" s="388">
        <f t="shared" si="3"/>
        <v>3426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3426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609</v>
      </c>
      <c r="D28" s="351">
        <v>3426</v>
      </c>
      <c r="E28" s="351"/>
      <c r="F28" s="351"/>
      <c r="G28" s="352">
        <f t="shared" si="2"/>
        <v>3426</v>
      </c>
      <c r="H28" s="353"/>
      <c r="I28" s="353"/>
      <c r="J28" s="352">
        <f t="shared" si="3"/>
        <v>3426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3426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610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611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612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565</v>
      </c>
      <c r="B32" s="385" t="s">
        <v>613</v>
      </c>
      <c r="C32" s="350" t="s">
        <v>614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615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616</v>
      </c>
      <c r="C34" s="350" t="s">
        <v>617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618</v>
      </c>
      <c r="C35" s="350" t="s">
        <v>619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620</v>
      </c>
      <c r="C36" s="350" t="s">
        <v>621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568</v>
      </c>
      <c r="B37" s="392" t="s">
        <v>584</v>
      </c>
      <c r="C37" s="350" t="s">
        <v>622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623</v>
      </c>
      <c r="C38" s="364" t="s">
        <v>624</v>
      </c>
      <c r="D38" s="365">
        <f>D27+D32+D37</f>
        <v>3426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3426</v>
      </c>
      <c r="H38" s="366">
        <f t="shared" si="12"/>
        <v>0</v>
      </c>
      <c r="I38" s="366">
        <f t="shared" si="12"/>
        <v>0</v>
      </c>
      <c r="J38" s="352">
        <f t="shared" si="3"/>
        <v>3426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3426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625</v>
      </c>
      <c r="B39" s="367" t="s">
        <v>626</v>
      </c>
      <c r="C39" s="364" t="s">
        <v>627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628</v>
      </c>
      <c r="C40" s="342" t="s">
        <v>629</v>
      </c>
      <c r="D40" s="396">
        <f>D17+D18+D19+D25+D38+D39</f>
        <v>11238</v>
      </c>
      <c r="E40" s="396">
        <f>E17+E18+E19+E25+E38+E39</f>
        <v>71</v>
      </c>
      <c r="F40" s="396">
        <f aca="true" t="shared" si="13" ref="F40:R40">F17+F18+F19+F25+F38+F39</f>
        <v>20</v>
      </c>
      <c r="G40" s="396">
        <f t="shared" si="13"/>
        <v>11289</v>
      </c>
      <c r="H40" s="396">
        <f t="shared" si="13"/>
        <v>0</v>
      </c>
      <c r="I40" s="396">
        <f t="shared" si="13"/>
        <v>0</v>
      </c>
      <c r="J40" s="396">
        <f t="shared" si="13"/>
        <v>11289</v>
      </c>
      <c r="K40" s="396">
        <f t="shared" si="13"/>
        <v>5576</v>
      </c>
      <c r="L40" s="396">
        <f t="shared" si="13"/>
        <v>199</v>
      </c>
      <c r="M40" s="396">
        <f t="shared" si="13"/>
        <v>3</v>
      </c>
      <c r="N40" s="396">
        <f t="shared" si="13"/>
        <v>5772</v>
      </c>
      <c r="O40" s="396">
        <f t="shared" si="13"/>
        <v>0</v>
      </c>
      <c r="P40" s="396">
        <f t="shared" si="13"/>
        <v>0</v>
      </c>
      <c r="Q40" s="396">
        <f t="shared" si="13"/>
        <v>5772</v>
      </c>
      <c r="R40" s="396">
        <f t="shared" si="13"/>
        <v>5517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630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95" t="s">
        <v>631</v>
      </c>
      <c r="I44" s="595"/>
      <c r="J44" s="595"/>
      <c r="K44" s="570"/>
      <c r="L44" s="570"/>
      <c r="M44" s="570"/>
      <c r="N44" s="570"/>
      <c r="O44" s="571" t="s">
        <v>394</v>
      </c>
      <c r="P44" s="571"/>
      <c r="Q44" s="571"/>
      <c r="R44" s="571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72" t="s">
        <v>632</v>
      </c>
      <c r="B1" s="572"/>
      <c r="C1" s="572"/>
      <c r="D1" s="572"/>
      <c r="E1" s="572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63" t="str">
        <f>'справка №1-БАЛАНС'!E3</f>
        <v> "БАЛКАНКАР-ЗАРЯ" АД </v>
      </c>
      <c r="C3" s="563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564">
        <f>'справка №1-БАЛАНС'!E5</f>
        <v>41547</v>
      </c>
      <c r="C4" s="564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633</v>
      </c>
      <c r="B5" s="421"/>
      <c r="C5" s="422"/>
      <c r="D5" s="354"/>
      <c r="E5" s="423" t="s">
        <v>634</v>
      </c>
    </row>
    <row r="6" spans="1:14" s="343" customFormat="1" ht="11.25" customHeight="1">
      <c r="A6" s="424" t="s">
        <v>479</v>
      </c>
      <c r="B6" s="425" t="s">
        <v>10</v>
      </c>
      <c r="C6" s="426" t="s">
        <v>635</v>
      </c>
      <c r="D6" s="565" t="s">
        <v>636</v>
      </c>
      <c r="E6" s="565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637</v>
      </c>
      <c r="E7" s="432" t="s">
        <v>638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639</v>
      </c>
      <c r="B9" s="434" t="s">
        <v>640</v>
      </c>
      <c r="C9" s="435"/>
      <c r="D9" s="435"/>
      <c r="E9" s="436">
        <f>C9-D9</f>
        <v>0</v>
      </c>
      <c r="F9" s="437"/>
    </row>
    <row r="10" spans="1:6" ht="12">
      <c r="A10" s="431" t="s">
        <v>641</v>
      </c>
      <c r="B10" s="433"/>
      <c r="C10" s="438"/>
      <c r="D10" s="438"/>
      <c r="E10" s="436"/>
      <c r="F10" s="437"/>
    </row>
    <row r="11" spans="1:15" ht="12">
      <c r="A11" s="439" t="s">
        <v>642</v>
      </c>
      <c r="B11" s="440" t="s">
        <v>643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644</v>
      </c>
      <c r="B12" s="440" t="s">
        <v>645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646</v>
      </c>
      <c r="B13" s="440" t="s">
        <v>647</v>
      </c>
      <c r="C13" s="435"/>
      <c r="D13" s="435"/>
      <c r="E13" s="436">
        <f t="shared" si="0"/>
        <v>0</v>
      </c>
      <c r="F13" s="437"/>
    </row>
    <row r="14" spans="1:6" ht="12">
      <c r="A14" s="439" t="s">
        <v>648</v>
      </c>
      <c r="B14" s="440" t="s">
        <v>649</v>
      </c>
      <c r="C14" s="435"/>
      <c r="D14" s="435"/>
      <c r="E14" s="436">
        <f t="shared" si="0"/>
        <v>0</v>
      </c>
      <c r="F14" s="437"/>
    </row>
    <row r="15" spans="1:6" ht="12">
      <c r="A15" s="439" t="s">
        <v>650</v>
      </c>
      <c r="B15" s="440" t="s">
        <v>651</v>
      </c>
      <c r="C15" s="435"/>
      <c r="D15" s="435"/>
      <c r="E15" s="436">
        <f t="shared" si="0"/>
        <v>0</v>
      </c>
      <c r="F15" s="437"/>
    </row>
    <row r="16" spans="1:15" ht="12">
      <c r="A16" s="439" t="s">
        <v>652</v>
      </c>
      <c r="B16" s="440" t="s">
        <v>653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654</v>
      </c>
      <c r="B17" s="440" t="s">
        <v>655</v>
      </c>
      <c r="C17" s="435"/>
      <c r="D17" s="435"/>
      <c r="E17" s="436">
        <f t="shared" si="0"/>
        <v>0</v>
      </c>
      <c r="F17" s="437"/>
    </row>
    <row r="18" spans="1:6" ht="12">
      <c r="A18" s="439" t="s">
        <v>648</v>
      </c>
      <c r="B18" s="440" t="s">
        <v>656</v>
      </c>
      <c r="C18" s="435"/>
      <c r="D18" s="435"/>
      <c r="E18" s="436">
        <f t="shared" si="0"/>
        <v>0</v>
      </c>
      <c r="F18" s="437"/>
    </row>
    <row r="19" spans="1:15" ht="12">
      <c r="A19" s="442" t="s">
        <v>657</v>
      </c>
      <c r="B19" s="434" t="s">
        <v>658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659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660</v>
      </c>
      <c r="B21" s="434" t="s">
        <v>661</v>
      </c>
      <c r="C21" s="435">
        <v>301</v>
      </c>
      <c r="D21" s="435"/>
      <c r="E21" s="436">
        <f t="shared" si="0"/>
        <v>301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662</v>
      </c>
      <c r="B23" s="444"/>
      <c r="C23" s="441"/>
      <c r="D23" s="438"/>
      <c r="E23" s="436"/>
      <c r="F23" s="437"/>
    </row>
    <row r="24" spans="1:15" ht="12">
      <c r="A24" s="439" t="s">
        <v>663</v>
      </c>
      <c r="B24" s="440" t="s">
        <v>664</v>
      </c>
      <c r="C24" s="441">
        <f>SUM(C25:C27)</f>
        <v>172</v>
      </c>
      <c r="D24" s="441">
        <f>SUM(D25:D27)</f>
        <v>172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665</v>
      </c>
      <c r="B25" s="440" t="s">
        <v>666</v>
      </c>
      <c r="C25" s="435">
        <v>131</v>
      </c>
      <c r="D25" s="435">
        <v>131</v>
      </c>
      <c r="E25" s="436">
        <f t="shared" si="0"/>
        <v>0</v>
      </c>
      <c r="F25" s="437"/>
    </row>
    <row r="26" spans="1:6" ht="12">
      <c r="A26" s="439" t="s">
        <v>667</v>
      </c>
      <c r="B26" s="440" t="s">
        <v>668</v>
      </c>
      <c r="C26" s="435">
        <v>33</v>
      </c>
      <c r="D26" s="435">
        <v>33</v>
      </c>
      <c r="E26" s="436">
        <f t="shared" si="0"/>
        <v>0</v>
      </c>
      <c r="F26" s="437"/>
    </row>
    <row r="27" spans="1:6" ht="12">
      <c r="A27" s="439" t="s">
        <v>669</v>
      </c>
      <c r="B27" s="440" t="s">
        <v>670</v>
      </c>
      <c r="C27" s="435">
        <v>8</v>
      </c>
      <c r="D27" s="435">
        <v>8</v>
      </c>
      <c r="E27" s="436">
        <f t="shared" si="0"/>
        <v>0</v>
      </c>
      <c r="F27" s="437"/>
    </row>
    <row r="28" spans="1:6" ht="12">
      <c r="A28" s="439" t="s">
        <v>671</v>
      </c>
      <c r="B28" s="440" t="s">
        <v>672</v>
      </c>
      <c r="C28" s="435">
        <v>605</v>
      </c>
      <c r="D28" s="435">
        <v>605</v>
      </c>
      <c r="E28" s="436">
        <f t="shared" si="0"/>
        <v>0</v>
      </c>
      <c r="F28" s="437"/>
    </row>
    <row r="29" spans="1:6" ht="12">
      <c r="A29" s="439" t="s">
        <v>673</v>
      </c>
      <c r="B29" s="440" t="s">
        <v>674</v>
      </c>
      <c r="C29" s="435"/>
      <c r="D29" s="435"/>
      <c r="E29" s="436">
        <f t="shared" si="0"/>
        <v>0</v>
      </c>
      <c r="F29" s="437"/>
    </row>
    <row r="30" spans="1:6" ht="12">
      <c r="A30" s="439" t="s">
        <v>675</v>
      </c>
      <c r="B30" s="440" t="s">
        <v>676</v>
      </c>
      <c r="C30" s="435">
        <v>1815</v>
      </c>
      <c r="D30" s="435">
        <v>1815</v>
      </c>
      <c r="E30" s="436">
        <f t="shared" si="0"/>
        <v>0</v>
      </c>
      <c r="F30" s="437"/>
    </row>
    <row r="31" spans="1:6" ht="12">
      <c r="A31" s="439" t="s">
        <v>677</v>
      </c>
      <c r="B31" s="440" t="s">
        <v>678</v>
      </c>
      <c r="C31" s="435"/>
      <c r="D31" s="435"/>
      <c r="E31" s="436">
        <f t="shared" si="0"/>
        <v>0</v>
      </c>
      <c r="F31" s="437"/>
    </row>
    <row r="32" spans="1:6" ht="12">
      <c r="A32" s="439" t="s">
        <v>679</v>
      </c>
      <c r="B32" s="440" t="s">
        <v>680</v>
      </c>
      <c r="C32" s="435"/>
      <c r="D32" s="435"/>
      <c r="E32" s="436">
        <f t="shared" si="0"/>
        <v>0</v>
      </c>
      <c r="F32" s="437"/>
    </row>
    <row r="33" spans="1:15" ht="12">
      <c r="A33" s="439" t="s">
        <v>681</v>
      </c>
      <c r="B33" s="440" t="s">
        <v>682</v>
      </c>
      <c r="C33" s="445">
        <f>SUM(C34:C37)</f>
        <v>30</v>
      </c>
      <c r="D33" s="445">
        <f>SUM(D34:D37)</f>
        <v>30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683</v>
      </c>
      <c r="B34" s="440" t="s">
        <v>684</v>
      </c>
      <c r="C34" s="435"/>
      <c r="D34" s="435"/>
      <c r="E34" s="436">
        <f t="shared" si="0"/>
        <v>0</v>
      </c>
      <c r="F34" s="437"/>
    </row>
    <row r="35" spans="1:6" ht="12">
      <c r="A35" s="439" t="s">
        <v>685</v>
      </c>
      <c r="B35" s="440" t="s">
        <v>686</v>
      </c>
      <c r="C35" s="435">
        <v>30</v>
      </c>
      <c r="D35" s="435">
        <v>30</v>
      </c>
      <c r="E35" s="436">
        <f t="shared" si="0"/>
        <v>0</v>
      </c>
      <c r="F35" s="437"/>
    </row>
    <row r="36" spans="1:6" ht="12">
      <c r="A36" s="439" t="s">
        <v>687</v>
      </c>
      <c r="B36" s="440" t="s">
        <v>688</v>
      </c>
      <c r="C36" s="435"/>
      <c r="D36" s="435"/>
      <c r="E36" s="436">
        <f t="shared" si="0"/>
        <v>0</v>
      </c>
      <c r="F36" s="437"/>
    </row>
    <row r="37" spans="1:6" ht="12">
      <c r="A37" s="439" t="s">
        <v>689</v>
      </c>
      <c r="B37" s="440" t="s">
        <v>690</v>
      </c>
      <c r="C37" s="435"/>
      <c r="D37" s="435"/>
      <c r="E37" s="436">
        <f t="shared" si="0"/>
        <v>0</v>
      </c>
      <c r="F37" s="437"/>
    </row>
    <row r="38" spans="1:15" ht="12">
      <c r="A38" s="439" t="s">
        <v>691</v>
      </c>
      <c r="B38" s="440" t="s">
        <v>692</v>
      </c>
      <c r="C38" s="441">
        <f>SUM(C39:C42)</f>
        <v>1058</v>
      </c>
      <c r="D38" s="445">
        <f>SUM(D39:D42)</f>
        <v>1058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693</v>
      </c>
      <c r="B39" s="440" t="s">
        <v>694</v>
      </c>
      <c r="C39" s="435"/>
      <c r="D39" s="435"/>
      <c r="E39" s="436">
        <f t="shared" si="0"/>
        <v>0</v>
      </c>
      <c r="F39" s="437"/>
    </row>
    <row r="40" spans="1:6" ht="12">
      <c r="A40" s="439" t="s">
        <v>695</v>
      </c>
      <c r="B40" s="440" t="s">
        <v>696</v>
      </c>
      <c r="C40" s="435"/>
      <c r="D40" s="435"/>
      <c r="E40" s="436">
        <f t="shared" si="0"/>
        <v>0</v>
      </c>
      <c r="F40" s="437"/>
    </row>
    <row r="41" spans="1:6" ht="12">
      <c r="A41" s="439" t="s">
        <v>697</v>
      </c>
      <c r="B41" s="440" t="s">
        <v>698</v>
      </c>
      <c r="C41" s="435"/>
      <c r="D41" s="435"/>
      <c r="E41" s="436">
        <f t="shared" si="0"/>
        <v>0</v>
      </c>
      <c r="F41" s="437"/>
    </row>
    <row r="42" spans="1:6" ht="12">
      <c r="A42" s="439" t="s">
        <v>699</v>
      </c>
      <c r="B42" s="440" t="s">
        <v>700</v>
      </c>
      <c r="C42" s="435">
        <v>1058</v>
      </c>
      <c r="D42" s="435">
        <v>1058</v>
      </c>
      <c r="E42" s="436">
        <f t="shared" si="0"/>
        <v>0</v>
      </c>
      <c r="F42" s="437"/>
    </row>
    <row r="43" spans="1:15" ht="12">
      <c r="A43" s="442" t="s">
        <v>701</v>
      </c>
      <c r="B43" s="434" t="s">
        <v>702</v>
      </c>
      <c r="C43" s="438">
        <f>C24+C28+C29+C31+C30+C32+C33+C38</f>
        <v>3680</v>
      </c>
      <c r="D43" s="438">
        <f>D24+D28+D29+D31+D30+D32+D33+D38</f>
        <v>3680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703</v>
      </c>
      <c r="B44" s="433" t="s">
        <v>704</v>
      </c>
      <c r="C44" s="447">
        <f>C43+C21+C19+C9</f>
        <v>3981</v>
      </c>
      <c r="D44" s="447">
        <f>D43+D21+D19+D9</f>
        <v>3680</v>
      </c>
      <c r="E44" s="443">
        <f>E43+E21+E19+E9</f>
        <v>301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705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479</v>
      </c>
      <c r="B48" s="425" t="s">
        <v>10</v>
      </c>
      <c r="C48" s="453" t="s">
        <v>706</v>
      </c>
      <c r="D48" s="565" t="s">
        <v>707</v>
      </c>
      <c r="E48" s="565"/>
      <c r="F48" s="427" t="s">
        <v>708</v>
      </c>
    </row>
    <row r="49" spans="1:6" s="343" customFormat="1" ht="12">
      <c r="A49" s="424"/>
      <c r="B49" s="430"/>
      <c r="C49" s="453"/>
      <c r="D49" s="431" t="s">
        <v>637</v>
      </c>
      <c r="E49" s="431" t="s">
        <v>638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709</v>
      </c>
      <c r="B51" s="444"/>
      <c r="C51" s="447"/>
      <c r="D51" s="447"/>
      <c r="E51" s="447"/>
      <c r="F51" s="455"/>
    </row>
    <row r="52" spans="1:16" ht="24">
      <c r="A52" s="439" t="s">
        <v>710</v>
      </c>
      <c r="B52" s="440" t="s">
        <v>711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712</v>
      </c>
      <c r="B53" s="440" t="s">
        <v>713</v>
      </c>
      <c r="C53" s="435"/>
      <c r="D53" s="435"/>
      <c r="E53" s="441">
        <f>C53-D53</f>
        <v>0</v>
      </c>
      <c r="F53" s="435"/>
    </row>
    <row r="54" spans="1:6" ht="12">
      <c r="A54" s="439" t="s">
        <v>714</v>
      </c>
      <c r="B54" s="440" t="s">
        <v>715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699</v>
      </c>
      <c r="B55" s="440" t="s">
        <v>716</v>
      </c>
      <c r="C55" s="435"/>
      <c r="D55" s="435"/>
      <c r="E55" s="441">
        <f t="shared" si="1"/>
        <v>0</v>
      </c>
      <c r="F55" s="435"/>
    </row>
    <row r="56" spans="1:16" ht="24">
      <c r="A56" s="439" t="s">
        <v>717</v>
      </c>
      <c r="B56" s="440" t="s">
        <v>718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719</v>
      </c>
      <c r="B57" s="440" t="s">
        <v>720</v>
      </c>
      <c r="C57" s="435"/>
      <c r="D57" s="435"/>
      <c r="E57" s="441">
        <f t="shared" si="1"/>
        <v>0</v>
      </c>
      <c r="F57" s="435"/>
    </row>
    <row r="58" spans="1:6" ht="12">
      <c r="A58" s="456" t="s">
        <v>721</v>
      </c>
      <c r="B58" s="440" t="s">
        <v>722</v>
      </c>
      <c r="C58" s="457"/>
      <c r="D58" s="457"/>
      <c r="E58" s="441">
        <f t="shared" si="1"/>
        <v>0</v>
      </c>
      <c r="F58" s="457"/>
    </row>
    <row r="59" spans="1:6" ht="12">
      <c r="A59" s="456" t="s">
        <v>723</v>
      </c>
      <c r="B59" s="440" t="s">
        <v>724</v>
      </c>
      <c r="C59" s="435"/>
      <c r="D59" s="435"/>
      <c r="E59" s="441">
        <f t="shared" si="1"/>
        <v>0</v>
      </c>
      <c r="F59" s="435"/>
    </row>
    <row r="60" spans="1:6" ht="12">
      <c r="A60" s="456" t="s">
        <v>721</v>
      </c>
      <c r="B60" s="440" t="s">
        <v>725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726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727</v>
      </c>
      <c r="C62" s="435"/>
      <c r="D62" s="435"/>
      <c r="E62" s="441">
        <f t="shared" si="1"/>
        <v>0</v>
      </c>
      <c r="F62" s="458"/>
    </row>
    <row r="63" spans="1:6" ht="12">
      <c r="A63" s="439" t="s">
        <v>728</v>
      </c>
      <c r="B63" s="440" t="s">
        <v>729</v>
      </c>
      <c r="C63" s="435">
        <v>9681</v>
      </c>
      <c r="D63" s="435"/>
      <c r="E63" s="441">
        <f t="shared" si="1"/>
        <v>9681</v>
      </c>
      <c r="F63" s="458"/>
    </row>
    <row r="64" spans="1:6" ht="12">
      <c r="A64" s="439" t="s">
        <v>730</v>
      </c>
      <c r="B64" s="440" t="s">
        <v>731</v>
      </c>
      <c r="C64" s="435">
        <v>28</v>
      </c>
      <c r="D64" s="435"/>
      <c r="E64" s="441">
        <f t="shared" si="1"/>
        <v>28</v>
      </c>
      <c r="F64" s="458"/>
    </row>
    <row r="65" spans="1:6" ht="12">
      <c r="A65" s="439" t="s">
        <v>732</v>
      </c>
      <c r="B65" s="440" t="s">
        <v>733</v>
      </c>
      <c r="C65" s="457">
        <v>40</v>
      </c>
      <c r="D65" s="457"/>
      <c r="E65" s="441">
        <f t="shared" si="1"/>
        <v>40</v>
      </c>
      <c r="F65" s="459"/>
    </row>
    <row r="66" spans="1:16" ht="12">
      <c r="A66" s="442" t="s">
        <v>734</v>
      </c>
      <c r="B66" s="434" t="s">
        <v>735</v>
      </c>
      <c r="C66" s="447">
        <f>C52+C56+C61+C62+C63+C64</f>
        <v>9709</v>
      </c>
      <c r="D66" s="447">
        <f>D52+D56+D61+D62+D63+D64</f>
        <v>0</v>
      </c>
      <c r="E66" s="441">
        <f t="shared" si="1"/>
        <v>9709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736</v>
      </c>
      <c r="B67" s="433"/>
      <c r="C67" s="438"/>
      <c r="D67" s="438"/>
      <c r="E67" s="441"/>
      <c r="F67" s="460"/>
    </row>
    <row r="68" spans="1:6" ht="12">
      <c r="A68" s="439" t="s">
        <v>737</v>
      </c>
      <c r="B68" s="461" t="s">
        <v>738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739</v>
      </c>
      <c r="B70" s="444"/>
      <c r="C70" s="438"/>
      <c r="D70" s="438"/>
      <c r="E70" s="441"/>
      <c r="F70" s="460"/>
    </row>
    <row r="71" spans="1:16" ht="24">
      <c r="A71" s="439" t="s">
        <v>710</v>
      </c>
      <c r="B71" s="440" t="s">
        <v>740</v>
      </c>
      <c r="C71" s="445">
        <f>SUM(C72:C74)</f>
        <v>127</v>
      </c>
      <c r="D71" s="445">
        <f>SUM(D72:D74)</f>
        <v>127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741</v>
      </c>
      <c r="B72" s="440" t="s">
        <v>742</v>
      </c>
      <c r="C72" s="435">
        <v>27</v>
      </c>
      <c r="D72" s="435">
        <v>27</v>
      </c>
      <c r="E72" s="441">
        <f t="shared" si="1"/>
        <v>0</v>
      </c>
      <c r="F72" s="458"/>
    </row>
    <row r="73" spans="1:6" ht="12">
      <c r="A73" s="439" t="s">
        <v>743</v>
      </c>
      <c r="B73" s="440" t="s">
        <v>744</v>
      </c>
      <c r="C73" s="435"/>
      <c r="D73" s="435"/>
      <c r="E73" s="441">
        <f t="shared" si="1"/>
        <v>0</v>
      </c>
      <c r="F73" s="458"/>
    </row>
    <row r="74" spans="1:6" ht="12">
      <c r="A74" s="439" t="s">
        <v>745</v>
      </c>
      <c r="B74" s="440" t="s">
        <v>746</v>
      </c>
      <c r="C74" s="435">
        <v>100</v>
      </c>
      <c r="D74" s="435">
        <v>100</v>
      </c>
      <c r="E74" s="441">
        <f t="shared" si="1"/>
        <v>0</v>
      </c>
      <c r="F74" s="458"/>
    </row>
    <row r="75" spans="1:16" ht="24">
      <c r="A75" s="439" t="s">
        <v>717</v>
      </c>
      <c r="B75" s="440" t="s">
        <v>747</v>
      </c>
      <c r="C75" s="447">
        <f>C76+C78</f>
        <v>383</v>
      </c>
      <c r="D75" s="447">
        <f>D76+D78</f>
        <v>383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748</v>
      </c>
      <c r="B76" s="440" t="s">
        <v>749</v>
      </c>
      <c r="C76" s="435">
        <v>383</v>
      </c>
      <c r="D76" s="435">
        <v>383</v>
      </c>
      <c r="E76" s="441">
        <f t="shared" si="1"/>
        <v>0</v>
      </c>
      <c r="F76" s="435"/>
    </row>
    <row r="77" spans="1:6" ht="12">
      <c r="A77" s="439" t="s">
        <v>750</v>
      </c>
      <c r="B77" s="440" t="s">
        <v>751</v>
      </c>
      <c r="C77" s="457"/>
      <c r="D77" s="457"/>
      <c r="E77" s="441">
        <f t="shared" si="1"/>
        <v>0</v>
      </c>
      <c r="F77" s="457"/>
    </row>
    <row r="78" spans="1:6" ht="12">
      <c r="A78" s="439" t="s">
        <v>752</v>
      </c>
      <c r="B78" s="440" t="s">
        <v>753</v>
      </c>
      <c r="C78" s="435"/>
      <c r="D78" s="435"/>
      <c r="E78" s="441">
        <f t="shared" si="1"/>
        <v>0</v>
      </c>
      <c r="F78" s="435"/>
    </row>
    <row r="79" spans="1:6" ht="12">
      <c r="A79" s="439" t="s">
        <v>721</v>
      </c>
      <c r="B79" s="440" t="s">
        <v>754</v>
      </c>
      <c r="C79" s="457"/>
      <c r="D79" s="457"/>
      <c r="E79" s="441">
        <f t="shared" si="1"/>
        <v>0</v>
      </c>
      <c r="F79" s="457"/>
    </row>
    <row r="80" spans="1:16" ht="12">
      <c r="A80" s="439" t="s">
        <v>755</v>
      </c>
      <c r="B80" s="440" t="s">
        <v>756</v>
      </c>
      <c r="C80" s="447">
        <f>SUM(C81:C84)</f>
        <v>0</v>
      </c>
      <c r="D80" s="447">
        <f>SUM(D81:D84)</f>
        <v>0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757</v>
      </c>
      <c r="B81" s="440" t="s">
        <v>758</v>
      </c>
      <c r="C81" s="435"/>
      <c r="D81" s="435"/>
      <c r="E81" s="441">
        <f t="shared" si="1"/>
        <v>0</v>
      </c>
      <c r="F81" s="435"/>
    </row>
    <row r="82" spans="1:6" ht="12">
      <c r="A82" s="439" t="s">
        <v>759</v>
      </c>
      <c r="B82" s="440" t="s">
        <v>760</v>
      </c>
      <c r="C82" s="435"/>
      <c r="D82" s="435"/>
      <c r="E82" s="441">
        <f t="shared" si="1"/>
        <v>0</v>
      </c>
      <c r="F82" s="435"/>
    </row>
    <row r="83" spans="1:6" ht="24">
      <c r="A83" s="439" t="s">
        <v>761</v>
      </c>
      <c r="B83" s="440" t="s">
        <v>762</v>
      </c>
      <c r="C83" s="435"/>
      <c r="D83" s="435"/>
      <c r="E83" s="441">
        <f t="shared" si="1"/>
        <v>0</v>
      </c>
      <c r="F83" s="435"/>
    </row>
    <row r="84" spans="1:6" ht="12">
      <c r="A84" s="439" t="s">
        <v>763</v>
      </c>
      <c r="B84" s="440" t="s">
        <v>764</v>
      </c>
      <c r="C84" s="435"/>
      <c r="D84" s="435"/>
      <c r="E84" s="441">
        <f t="shared" si="1"/>
        <v>0</v>
      </c>
      <c r="F84" s="435"/>
    </row>
    <row r="85" spans="1:16" ht="12">
      <c r="A85" s="439" t="s">
        <v>765</v>
      </c>
      <c r="B85" s="440" t="s">
        <v>766</v>
      </c>
      <c r="C85" s="438">
        <f>SUM(C86:C90)+C94</f>
        <v>3235</v>
      </c>
      <c r="D85" s="438">
        <f>SUM(D86:D90)+D94</f>
        <v>3235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767</v>
      </c>
      <c r="B86" s="440" t="s">
        <v>768</v>
      </c>
      <c r="C86" s="435">
        <v>23</v>
      </c>
      <c r="D86" s="435">
        <v>23</v>
      </c>
      <c r="E86" s="441">
        <f t="shared" si="1"/>
        <v>0</v>
      </c>
      <c r="F86" s="435"/>
    </row>
    <row r="87" spans="1:6" ht="12">
      <c r="A87" s="439" t="s">
        <v>769</v>
      </c>
      <c r="B87" s="440" t="s">
        <v>770</v>
      </c>
      <c r="C87" s="435">
        <v>2805</v>
      </c>
      <c r="D87" s="435">
        <v>2805</v>
      </c>
      <c r="E87" s="441">
        <f t="shared" si="1"/>
        <v>0</v>
      </c>
      <c r="F87" s="435"/>
    </row>
    <row r="88" spans="1:6" ht="12">
      <c r="A88" s="439" t="s">
        <v>771</v>
      </c>
      <c r="B88" s="440" t="s">
        <v>772</v>
      </c>
      <c r="C88" s="435"/>
      <c r="D88" s="435"/>
      <c r="E88" s="441">
        <f t="shared" si="1"/>
        <v>0</v>
      </c>
      <c r="F88" s="435"/>
    </row>
    <row r="89" spans="1:6" ht="12">
      <c r="A89" s="439" t="s">
        <v>773</v>
      </c>
      <c r="B89" s="440" t="s">
        <v>774</v>
      </c>
      <c r="C89" s="435">
        <v>236</v>
      </c>
      <c r="D89" s="435">
        <v>236</v>
      </c>
      <c r="E89" s="441">
        <f t="shared" si="1"/>
        <v>0</v>
      </c>
      <c r="F89" s="435"/>
    </row>
    <row r="90" spans="1:16" ht="12">
      <c r="A90" s="439" t="s">
        <v>775</v>
      </c>
      <c r="B90" s="440" t="s">
        <v>776</v>
      </c>
      <c r="C90" s="447">
        <f>SUM(C91:C93)</f>
        <v>119</v>
      </c>
      <c r="D90" s="447">
        <f>SUM(D91:D93)</f>
        <v>119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777</v>
      </c>
      <c r="B91" s="440" t="s">
        <v>778</v>
      </c>
      <c r="C91" s="435"/>
      <c r="D91" s="435"/>
      <c r="E91" s="441">
        <f t="shared" si="1"/>
        <v>0</v>
      </c>
      <c r="F91" s="435"/>
    </row>
    <row r="92" spans="1:6" ht="12">
      <c r="A92" s="439" t="s">
        <v>685</v>
      </c>
      <c r="B92" s="440" t="s">
        <v>779</v>
      </c>
      <c r="C92" s="435"/>
      <c r="D92" s="435"/>
      <c r="E92" s="441">
        <f t="shared" si="1"/>
        <v>0</v>
      </c>
      <c r="F92" s="435"/>
    </row>
    <row r="93" spans="1:6" ht="12">
      <c r="A93" s="439" t="s">
        <v>689</v>
      </c>
      <c r="B93" s="440" t="s">
        <v>780</v>
      </c>
      <c r="C93" s="435">
        <v>119</v>
      </c>
      <c r="D93" s="435">
        <v>119</v>
      </c>
      <c r="E93" s="441">
        <f t="shared" si="1"/>
        <v>0</v>
      </c>
      <c r="F93" s="435"/>
    </row>
    <row r="94" spans="1:6" ht="12">
      <c r="A94" s="439" t="s">
        <v>781</v>
      </c>
      <c r="B94" s="440" t="s">
        <v>782</v>
      </c>
      <c r="C94" s="435">
        <v>52</v>
      </c>
      <c r="D94" s="435">
        <v>52</v>
      </c>
      <c r="E94" s="441">
        <f t="shared" si="1"/>
        <v>0</v>
      </c>
      <c r="F94" s="435"/>
    </row>
    <row r="95" spans="1:6" ht="12">
      <c r="A95" s="439" t="s">
        <v>783</v>
      </c>
      <c r="B95" s="440" t="s">
        <v>784</v>
      </c>
      <c r="C95" s="435">
        <v>527</v>
      </c>
      <c r="D95" s="435">
        <v>527</v>
      </c>
      <c r="E95" s="441">
        <f t="shared" si="1"/>
        <v>0</v>
      </c>
      <c r="F95" s="458"/>
    </row>
    <row r="96" spans="1:16" ht="12">
      <c r="A96" s="442" t="s">
        <v>785</v>
      </c>
      <c r="B96" s="461" t="s">
        <v>786</v>
      </c>
      <c r="C96" s="438">
        <f>C85+C80+C75+C71+C95</f>
        <v>4272</v>
      </c>
      <c r="D96" s="438">
        <f>D85+D80+D75+D71+D95</f>
        <v>4272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787</v>
      </c>
      <c r="B97" s="433" t="s">
        <v>788</v>
      </c>
      <c r="C97" s="438">
        <f>C96+C68+C66</f>
        <v>13981</v>
      </c>
      <c r="D97" s="438">
        <f>D96+D68+D66</f>
        <v>4272</v>
      </c>
      <c r="E97" s="438">
        <f>E96+E68+E66</f>
        <v>9709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789</v>
      </c>
      <c r="B99" s="407"/>
      <c r="C99" s="463"/>
      <c r="D99" s="463"/>
      <c r="E99" s="463"/>
      <c r="F99" s="465" t="s">
        <v>543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479</v>
      </c>
      <c r="B100" s="433" t="s">
        <v>480</v>
      </c>
      <c r="C100" s="427" t="s">
        <v>790</v>
      </c>
      <c r="D100" s="427" t="s">
        <v>791</v>
      </c>
      <c r="E100" s="427" t="s">
        <v>792</v>
      </c>
      <c r="F100" s="427" t="s">
        <v>793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794</v>
      </c>
      <c r="B102" s="440" t="s">
        <v>795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796</v>
      </c>
      <c r="B103" s="440" t="s">
        <v>797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798</v>
      </c>
      <c r="B104" s="440" t="s">
        <v>799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800</v>
      </c>
      <c r="B105" s="433" t="s">
        <v>801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802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600" t="s">
        <v>803</v>
      </c>
      <c r="B107" s="600"/>
      <c r="C107" s="600"/>
      <c r="D107" s="600"/>
      <c r="E107" s="600"/>
      <c r="F107" s="600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566" t="s">
        <v>276</v>
      </c>
      <c r="B109" s="566"/>
      <c r="C109" s="566" t="s">
        <v>393</v>
      </c>
      <c r="D109" s="566"/>
      <c r="E109" s="566"/>
      <c r="F109" s="566"/>
    </row>
    <row r="110" spans="1:6" ht="12">
      <c r="A110" s="472"/>
      <c r="B110" s="473"/>
      <c r="C110" s="472" t="s">
        <v>804</v>
      </c>
      <c r="D110" s="472"/>
      <c r="E110" s="472"/>
      <c r="F110" s="474"/>
    </row>
    <row r="111" spans="1:6" ht="11.25" customHeight="1">
      <c r="A111" s="472"/>
      <c r="B111" s="473"/>
      <c r="C111" s="566" t="s">
        <v>394</v>
      </c>
      <c r="D111" s="566"/>
      <c r="E111" s="566"/>
      <c r="F111" s="566"/>
    </row>
    <row r="112" spans="1:6" ht="12">
      <c r="A112" s="332"/>
      <c r="B112" s="475"/>
      <c r="C112" s="332" t="s">
        <v>805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806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807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396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3</v>
      </c>
      <c r="H4" s="603"/>
      <c r="I4" s="482">
        <f>'справка №1-БАЛАНС'!H3</f>
        <v>814191256</v>
      </c>
    </row>
    <row r="5" spans="1:9" ht="14.25" customHeight="1">
      <c r="A5" s="339" t="s">
        <v>7</v>
      </c>
      <c r="B5" s="598">
        <f>'справка №1-БАЛАНС'!E5</f>
        <v>41547</v>
      </c>
      <c r="C5" s="598"/>
      <c r="D5" s="598"/>
      <c r="E5" s="598"/>
      <c r="F5" s="598"/>
      <c r="G5" s="604" t="s">
        <v>6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808</v>
      </c>
    </row>
    <row r="7" spans="1:9" s="487" customFormat="1" ht="11.25" customHeight="1">
      <c r="A7" s="484" t="s">
        <v>479</v>
      </c>
      <c r="B7" s="485"/>
      <c r="C7" s="607" t="s">
        <v>809</v>
      </c>
      <c r="D7" s="607"/>
      <c r="E7" s="607"/>
      <c r="F7" s="607" t="s">
        <v>810</v>
      </c>
      <c r="G7" s="607"/>
      <c r="H7" s="607"/>
      <c r="I7" s="607"/>
    </row>
    <row r="8" spans="1:9" s="487" customFormat="1" ht="21.75" customHeight="1">
      <c r="A8" s="484"/>
      <c r="B8" s="488" t="s">
        <v>10</v>
      </c>
      <c r="C8" s="489" t="s">
        <v>811</v>
      </c>
      <c r="D8" s="489" t="s">
        <v>812</v>
      </c>
      <c r="E8" s="489" t="s">
        <v>813</v>
      </c>
      <c r="F8" s="490" t="s">
        <v>814</v>
      </c>
      <c r="G8" s="608" t="s">
        <v>815</v>
      </c>
      <c r="H8" s="608"/>
      <c r="I8" s="491" t="s">
        <v>816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554</v>
      </c>
      <c r="H9" s="486" t="s">
        <v>555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817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818</v>
      </c>
      <c r="B12" s="501" t="s">
        <v>819</v>
      </c>
      <c r="C12" s="502">
        <v>136282</v>
      </c>
      <c r="D12" s="503"/>
      <c r="E12" s="503"/>
      <c r="F12" s="503">
        <v>3426</v>
      </c>
      <c r="G12" s="503"/>
      <c r="H12" s="503"/>
      <c r="I12" s="504">
        <f>F12+G12-H12</f>
        <v>3426</v>
      </c>
    </row>
    <row r="13" spans="1:9" s="497" customFormat="1" ht="12">
      <c r="A13" s="500" t="s">
        <v>820</v>
      </c>
      <c r="B13" s="501" t="s">
        <v>821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618</v>
      </c>
      <c r="B14" s="501" t="s">
        <v>822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823</v>
      </c>
      <c r="B15" s="501" t="s">
        <v>824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825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586</v>
      </c>
      <c r="B17" s="507" t="s">
        <v>826</v>
      </c>
      <c r="C17" s="494">
        <f aca="true" t="shared" si="1" ref="C17:H17">C12+C13+C15+C16</f>
        <v>136282</v>
      </c>
      <c r="D17" s="494">
        <f t="shared" si="1"/>
        <v>0</v>
      </c>
      <c r="E17" s="494">
        <f t="shared" si="1"/>
        <v>0</v>
      </c>
      <c r="F17" s="494">
        <f t="shared" si="1"/>
        <v>3426</v>
      </c>
      <c r="G17" s="494">
        <f t="shared" si="1"/>
        <v>0</v>
      </c>
      <c r="H17" s="494">
        <f t="shared" si="1"/>
        <v>0</v>
      </c>
      <c r="I17" s="504">
        <f t="shared" si="0"/>
        <v>3426</v>
      </c>
    </row>
    <row r="18" spans="1:9" s="497" customFormat="1" ht="12">
      <c r="A18" s="498" t="s">
        <v>827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818</v>
      </c>
      <c r="B19" s="501" t="s">
        <v>828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829</v>
      </c>
      <c r="B20" s="501" t="s">
        <v>830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831</v>
      </c>
      <c r="B21" s="501" t="s">
        <v>832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833</v>
      </c>
      <c r="B22" s="501" t="s">
        <v>834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835</v>
      </c>
      <c r="B23" s="501" t="s">
        <v>836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837</v>
      </c>
      <c r="B24" s="501" t="s">
        <v>838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839</v>
      </c>
      <c r="B25" s="512" t="s">
        <v>840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841</v>
      </c>
      <c r="B26" s="507" t="s">
        <v>842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9" t="s">
        <v>843</v>
      </c>
      <c r="B28" s="609"/>
      <c r="C28" s="609"/>
      <c r="D28" s="609"/>
      <c r="E28" s="609"/>
      <c r="F28" s="609"/>
      <c r="G28" s="609"/>
      <c r="H28" s="609"/>
      <c r="I28" s="609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5"/>
      <c r="C30" s="605"/>
      <c r="D30" s="518" t="s">
        <v>844</v>
      </c>
      <c r="E30" s="606"/>
      <c r="F30" s="606"/>
      <c r="G30" s="606"/>
      <c r="H30" s="519" t="s">
        <v>394</v>
      </c>
      <c r="I30" s="606"/>
      <c r="J30" s="606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1" t="s">
        <v>845</v>
      </c>
      <c r="B2" s="611"/>
      <c r="C2" s="611"/>
      <c r="D2" s="611"/>
      <c r="E2" s="611"/>
      <c r="F2" s="611"/>
    </row>
    <row r="3" spans="1:6" ht="12.75" customHeight="1">
      <c r="A3" s="611" t="s">
        <v>846</v>
      </c>
      <c r="B3" s="611"/>
      <c r="C3" s="611"/>
      <c r="D3" s="611"/>
      <c r="E3" s="611"/>
      <c r="F3" s="611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2" t="str">
        <f>'справка №1-БАЛАНС'!E3</f>
        <v> "БАЛКАНКАР-ЗАРЯ" АД </v>
      </c>
      <c r="C5" s="612"/>
      <c r="D5" s="612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847</v>
      </c>
      <c r="B6" s="613">
        <f>'справка №1-БАЛАНС'!E5</f>
        <v>41547</v>
      </c>
      <c r="C6" s="613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848</v>
      </c>
      <c r="B8" s="539" t="s">
        <v>10</v>
      </c>
      <c r="C8" s="540" t="s">
        <v>849</v>
      </c>
      <c r="D8" s="540" t="s">
        <v>850</v>
      </c>
      <c r="E8" s="540" t="s">
        <v>851</v>
      </c>
      <c r="F8" s="540" t="s">
        <v>852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853</v>
      </c>
      <c r="B10" s="544"/>
      <c r="C10" s="545"/>
      <c r="D10" s="545"/>
      <c r="E10" s="545"/>
      <c r="F10" s="545"/>
    </row>
    <row r="11" spans="1:6" ht="18" customHeight="1">
      <c r="A11" s="546" t="s">
        <v>854</v>
      </c>
      <c r="B11" s="547"/>
      <c r="C11" s="545"/>
      <c r="D11" s="545"/>
      <c r="E11" s="545"/>
      <c r="F11" s="545"/>
    </row>
    <row r="12" spans="1:6" ht="14.25" customHeight="1">
      <c r="A12" s="546" t="s">
        <v>855</v>
      </c>
      <c r="B12" s="547"/>
      <c r="C12" s="548">
        <v>3376</v>
      </c>
      <c r="D12" s="548">
        <v>51</v>
      </c>
      <c r="E12" s="548"/>
      <c r="F12" s="549">
        <f>C12-E12</f>
        <v>3376</v>
      </c>
    </row>
    <row r="13" spans="1:6" ht="12.75">
      <c r="A13" s="546" t="s">
        <v>856</v>
      </c>
      <c r="B13" s="547"/>
      <c r="C13" s="548">
        <v>50</v>
      </c>
      <c r="D13" s="548">
        <v>99.98</v>
      </c>
      <c r="E13" s="548"/>
      <c r="F13" s="549">
        <f aca="true" t="shared" si="0" ref="F13:F26">C13-E13</f>
        <v>50</v>
      </c>
    </row>
    <row r="14" spans="1:6" ht="12.75">
      <c r="A14" s="546" t="s">
        <v>568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571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586</v>
      </c>
      <c r="B27" s="551" t="s">
        <v>857</v>
      </c>
      <c r="C27" s="545">
        <f>SUM(C12:C26)</f>
        <v>3426</v>
      </c>
      <c r="D27" s="545"/>
      <c r="E27" s="545">
        <f>SUM(E12:E26)</f>
        <v>0</v>
      </c>
      <c r="F27" s="552">
        <f>SUM(F12:F26)</f>
        <v>3426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858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565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568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571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841</v>
      </c>
      <c r="B44" s="551" t="s">
        <v>859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860</v>
      </c>
      <c r="B45" s="554"/>
      <c r="C45" s="545"/>
      <c r="D45" s="545"/>
      <c r="E45" s="545"/>
      <c r="F45" s="552"/>
    </row>
    <row r="46" spans="1:6" ht="12.75">
      <c r="A46" s="546" t="s">
        <v>562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565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568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571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861</v>
      </c>
      <c r="B61" s="551" t="s">
        <v>862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863</v>
      </c>
      <c r="B62" s="554"/>
      <c r="C62" s="545"/>
      <c r="D62" s="545"/>
      <c r="E62" s="545"/>
      <c r="F62" s="552"/>
    </row>
    <row r="63" spans="1:6" ht="12.75">
      <c r="A63" s="546" t="s">
        <v>562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565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568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571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603</v>
      </c>
      <c r="B78" s="551" t="s">
        <v>864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865</v>
      </c>
      <c r="B79" s="551" t="s">
        <v>866</v>
      </c>
      <c r="C79" s="545">
        <f>C78+C61+C44+C27</f>
        <v>3426</v>
      </c>
      <c r="D79" s="545"/>
      <c r="E79" s="545">
        <f>E78+E61+E44+E27</f>
        <v>0</v>
      </c>
      <c r="F79" s="552">
        <f>F78+F61+F44+F27</f>
        <v>3426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867</v>
      </c>
      <c r="B80" s="551"/>
      <c r="C80" s="545"/>
      <c r="D80" s="545"/>
      <c r="E80" s="545"/>
      <c r="F80" s="552"/>
    </row>
    <row r="81" spans="1:6" ht="14.25" customHeight="1">
      <c r="A81" s="546" t="s">
        <v>854</v>
      </c>
      <c r="B81" s="554"/>
      <c r="C81" s="545"/>
      <c r="D81" s="545"/>
      <c r="E81" s="545"/>
      <c r="F81" s="552"/>
    </row>
    <row r="82" spans="1:6" ht="12.75">
      <c r="A82" s="546" t="s">
        <v>868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869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568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571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586</v>
      </c>
      <c r="B97" s="551" t="s">
        <v>870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858</v>
      </c>
      <c r="B98" s="554"/>
      <c r="C98" s="545"/>
      <c r="D98" s="545"/>
      <c r="E98" s="545"/>
      <c r="F98" s="552"/>
    </row>
    <row r="99" spans="1:6" ht="12.75">
      <c r="A99" s="546" t="s">
        <v>562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565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568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571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841</v>
      </c>
      <c r="B114" s="551" t="s">
        <v>871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860</v>
      </c>
      <c r="B115" s="554"/>
      <c r="C115" s="545"/>
      <c r="D115" s="545"/>
      <c r="E115" s="545"/>
      <c r="F115" s="552"/>
    </row>
    <row r="116" spans="1:6" ht="12.75">
      <c r="A116" s="546" t="s">
        <v>562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565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568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571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861</v>
      </c>
      <c r="B131" s="551" t="s">
        <v>872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863</v>
      </c>
      <c r="B132" s="554"/>
      <c r="C132" s="545"/>
      <c r="D132" s="545"/>
      <c r="E132" s="545"/>
      <c r="F132" s="552"/>
    </row>
    <row r="133" spans="1:6" ht="12.75">
      <c r="A133" s="546" t="s">
        <v>562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565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568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571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603</v>
      </c>
      <c r="B148" s="551" t="s">
        <v>873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874</v>
      </c>
      <c r="B149" s="551" t="s">
        <v>875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0" t="s">
        <v>876</v>
      </c>
      <c r="D151" s="610"/>
      <c r="E151" s="610"/>
      <c r="F151" s="610"/>
    </row>
    <row r="152" spans="1:6" ht="12.75">
      <c r="A152" s="561"/>
      <c r="B152" s="562"/>
      <c r="C152" s="561" t="s">
        <v>473</v>
      </c>
      <c r="D152" s="561"/>
      <c r="E152" s="561"/>
      <c r="F152" s="561"/>
    </row>
    <row r="153" spans="1:6" ht="12.75">
      <c r="A153" s="561"/>
      <c r="B153" s="562"/>
      <c r="C153" s="610" t="s">
        <v>877</v>
      </c>
      <c r="D153" s="610"/>
      <c r="E153" s="610"/>
      <c r="F153" s="610"/>
    </row>
    <row r="154" spans="3:5" ht="12.75">
      <c r="C154" s="561" t="s">
        <v>878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2013-10-16T11:44:15Z</dcterms:created>
  <dcterms:modified xsi:type="dcterms:W3CDTF">2013-11-15T13:31:19Z</dcterms:modified>
  <cp:category/>
  <cp:version/>
  <cp:contentType/>
  <cp:contentStatus/>
</cp:coreProperties>
</file>