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H17" i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5" i="4" s="1"/>
  <c r="E17" i="4"/>
  <c r="E21" i="4"/>
  <c r="L21" i="4" s="1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N22" i="5"/>
  <c r="Q22" i="5" s="1"/>
  <c r="N23" i="5"/>
  <c r="Q23" i="5" s="1"/>
  <c r="N24" i="5"/>
  <c r="Q24" i="5" s="1"/>
  <c r="N16" i="5"/>
  <c r="Q16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D52" i="6"/>
  <c r="D66" i="6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G25" i="5" l="1"/>
  <c r="J25" i="5" s="1"/>
  <c r="L17" i="4"/>
  <c r="G36" i="1"/>
  <c r="L12" i="4"/>
  <c r="E56" i="6"/>
  <c r="R21" i="5"/>
  <c r="C45" i="1"/>
  <c r="C55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M29" i="4" s="1"/>
  <c r="M32" i="4" s="1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G94" i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L11" i="4"/>
  <c r="R25" i="5" l="1"/>
  <c r="L15" i="4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G41" i="2" l="1"/>
  <c r="C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<sst xmlns="http://schemas.openxmlformats.org/spreadsheetml/2006/main" count="1071" uniqueCount="877">
  <si>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</si>
  <si>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</si>
  <si>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</si>
  <si>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</si>
  <si>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</si>
  <si>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</si>
  <si>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</si>
  <si>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</si>
  <si>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</si>
  <si>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</si>
  <si>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</si>
  <si>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</si>
  <si>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</si>
  <si>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</si>
  <si>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</si>
  <si>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</si>
  <si>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</si>
  <si>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</si>
  <si>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</si>
  <si>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</si>
  <si>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</si>
  <si>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</si>
  <si>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</si>
  <si>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</si>
  <si>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</si>
  <si>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</si>
  <si>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</si>
  <si>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</si>
  <si>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</si>
  <si>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</si>
  <si>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</si>
  <si>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</si>
  <si>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</si>
  <si>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</si>
  <si>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</si>
  <si>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</si>
  <si>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</si>
  <si>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</si>
  <si>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</si>
  <si>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</si>
  <si>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</si>
  <si>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</si>
  <si>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</si>
  <si>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</si>
  <si>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</si>
  <si>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</si>
  <si>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</si>
  <si>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</si>
  <si>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</si>
  <si>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</si>
  <si>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</si>
  <si>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</si>
  <si>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</si>
  <si>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</si>
  <si>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</si>
  <si>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</si>
  <si>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</si>
  <si>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</si>
  <si>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</si>
  <si>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</si>
  <si>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</si>
  <si>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</si>
  <si>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</si>
  <si>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</si>
  <si>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</si>
  <si>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</si>
  <si>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</si>
  <si>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</si>
  <si>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</si>
  <si>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</si>
  <si>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</si>
  <si>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</si>
  <si>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</si>
  <si>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</si>
  <si>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</si>
  <si>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</si>
  <si>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</si>
  <si>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</si>
  <si>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</si>
  <si>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</si>
  <si>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</si>
  <si>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</si>
  <si>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</si>
  <si>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</si>
  <si>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</si>
  <si>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</si>
  <si>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</si>
  <si>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</si>
  <si>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</si>
  <si>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</si>
  <si>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</si>
  <si>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</si>
  <si>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</si>
  <si>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</si>
  <si>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</si>
  <si>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</si>
  <si>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</si>
  <si>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</si>
  <si>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</si>
  <si>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</si>
  <si>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</si>
  <si>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</si>
  <si>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</si>
  <si>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</si>
  <si>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</si>
  <si>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</si>
  <si>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</si>
  <si>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</si>
  <si>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</si>
  <si>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</si>
  <si>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</si>
  <si>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</si>
  <si>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</si>
  <si>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</si>
  <si>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</si>
  <si>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</si>
  <si>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</si>
  <si>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</si>
  <si>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</si>
  <si>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</si>
  <si>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</si>
  <si>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</si>
  <si>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</si>
  <si>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</si>
  <si>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</si>
  <si>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</si>
  <si>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</si>
  <si>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</si>
  <si>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</si>
  <si>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</si>
  <si>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</si>
  <si>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</si>
  <si>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</si>
  <si>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</si>
  <si>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</si>
  <si>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</si>
  <si>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</si>
  <si>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</si>
  <si>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</si>
  <si>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</si>
  <si>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</si>
  <si>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</si>
  <si>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</si>
  <si>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</si>
  <si>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</si>
  <si>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</si>
  <si>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</si>
  <si>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</si>
  <si>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</si>
  <si>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</si>
  <si>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</si>
  <si>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</si>
  <si>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</si>
  <si>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</si>
  <si>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</si>
  <si>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</si>
  <si>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</si>
  <si>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</si>
  <si>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</si>
  <si>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</si>
  <si>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</si>
  <si>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</si>
  <si>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</si>
  <si>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</si>
  <si>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</si>
  <si>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</si>
  <si>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</si>
  <si>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</si>
  <si>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</si>
  <si>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</si>
  <si>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</si>
  <si>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</si>
  <si>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</si>
  <si>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</si>
  <si>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</si>
  <si>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</si>
  <si>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</si>
  <si>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</si>
  <si>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</si>
  <si>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</si>
  <si>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</si>
  <si>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</si>
  <si>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</si>
  <si>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</si>
  <si>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</si>
  <si>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</si>
  <si>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</si>
  <si>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</si>
  <si>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</si>
  <si>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</si>
  <si>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</si>
  <si>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</si>
  <si>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</si>
  <si>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</si>
  <si>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</si>
  <si>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</si>
  <si>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</si>
  <si>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</si>
  <si>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</si>
  <si>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</si>
  <si>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</si>
  <si>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</si>
  <si>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</si>
  <si>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</si>
  <si>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</si>
  <si>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</si>
  <si>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</si>
  <si>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</si>
  <si>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</si>
  <si>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</si>
  <si>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</si>
  <si>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</si>
  <si>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</si>
  <si>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</si>
  <si>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</si>
  <si>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</si>
  <si>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</si>
  <si>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</si>
  <si>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</si>
  <si>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</si>
  <si>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</si>
  <si>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</si>
  <si>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</si>
  <si>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</si>
  <si>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</si>
  <si>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</si>
  <si>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</si>
  <si>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</si>
  <si>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</si>
  <si>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</si>
  <si>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</si>
  <si>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</si>
  <si>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</si>
  <si>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</si>
  <si>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</si>
  <si>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</si>
  <si>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</si>
  <si>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</si>
  <si>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</si>
  <si>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</si>
  <si>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</si>
  <si>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</si>
  <si>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</si>
  <si>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</si>
  <si>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</si>
  <si>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</si>
  <si>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</si>
  <si>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</si>
  <si>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</si>
  <si>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</si>
  <si>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</si>
  <si>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</si>
  <si>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</si>
  <si>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</si>
  <si>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</si>
  <si>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</si>
  <si>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</si>
  <si>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</si>
  <si>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</si>
  <si>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</si>
  <si>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</si>
  <si>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</si>
  <si>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</si>
  <si>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</si>
  <si>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</si>
  <si>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</si>
  <si>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</si>
  <si>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</si>
  <si>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</si>
  <si>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</si>
  <si>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</si>
  <si>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</si>
  <si>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</si>
  <si>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</si>
  <si>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</si>
  <si>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</si>
  <si>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</si>
  <si>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</si>
  <si>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</si>
  <si>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</si>
  <si>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</si>
  <si>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</si>
  <si>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</si>
  <si>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</si>
  <si>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</si>
  <si>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</si>
  <si>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</si>
  <si>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</si>
  <si>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</si>
  <si>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</si>
  <si>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</si>
  <si>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</si>
  <si>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</si>
  <si>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</si>
  <si>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</si>
  <si>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</si>
  <si>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</si>
  <si>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</si>
  <si>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</si>
  <si>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</si>
  <si>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</si>
  <si>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</si>
  <si>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</si>
  <si>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</si>
  <si>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</si>
  <si>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</si>
  <si>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</si>
  <si>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</si>
  <si>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</si>
  <si>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</si>
  <si>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</si>
  <si>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</si>
  <si>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</si>
  <si>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</si>
  <si>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</si>
  <si>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</si>
  <si>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</si>
  <si>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</si>
  <si>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</si>
  <si>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</si>
  <si>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</si>
  <si>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</si>
  <si>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</si>
  <si>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</si>
  <si>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</si>
  <si>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</si>
  <si>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</si>
  <si>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</si>
  <si>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</si>
  <si>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</si>
  <si>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</si>
  <si>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</si>
  <si>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</si>
  <si>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</si>
  <si>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</si>
  <si>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</si>
  <si>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</si>
  <si>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</si>
  <si>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</si>
  <si>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</si>
  <si>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</si>
  <si>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</si>
  <si>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</si>
  <si>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</si>
  <si>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</si>
  <si>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</si>
  <si>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</si>
  <si>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</si>
  <si>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</si>
  <si>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</si>
  <si>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</si>
  <si>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</si>
  <si>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</si>
  <si>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</si>
  <si>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</si>
  <si>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</si>
  <si>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</si>
  <si>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</si>
  <si>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</si>
  <si>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</si>
  <si>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</si>
  <si>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</si>
  <si>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</si>
  <si>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</si>
  <si>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</si>
  <si>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</si>
  <si>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</si>
  <si>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</si>
  <si>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</si>
  <si>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</si>
  <si>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</si>
  <si>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</si>
  <si>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</si>
  <si>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</si>
  <si>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</si>
  <si>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</si>
  <si>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</si>
  <si>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</si>
  <si>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</si>
  <si>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</si>
  <si>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</si>
  <si>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</si>
  <si>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</si>
  <si>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</si>
  <si>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</si>
  <si>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</si>
  <si>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</si>
  <si>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</si>
  <si>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</si>
  <si>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</si>
  <si>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</si>
  <si>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</si>
  <si>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</si>
  <si>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</si>
  <si>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</si>
  <si>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</si>
  <si>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</si>
  <si>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</si>
  <si>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</si>
  <si>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</si>
  <si>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</si>
  <si>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</si>
  <si>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</si>
  <si>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</si>
  <si>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</si>
  <si>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</si>
  <si>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</si>
  <si>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</si>
  <si>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</si>
  <si>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</si>
  <si>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</si>
  <si>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</si>
  <si>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</si>
  <si>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</si>
  <si>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</si>
  <si>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</si>
  <si>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</si>
  <si>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</si>
  <si>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</si>
  <si>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</si>
  <si>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</si>
  <si>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</si>
  <si>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</si>
  <si>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</si>
  <si>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</si>
  <si>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</si>
  <si>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</si>
  <si>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</si>
  <si>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</si>
  <si>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</si>
  <si>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</si>
  <si>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</si>
  <si>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</si>
  <si>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</si>
  <si>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</si>
  <si>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</si>
  <si>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</si>
  <si>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</si>
  <si>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</si>
  <si>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</si>
  <si>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</si>
  <si>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</si>
  <si>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</si>
  <si>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</si>
  <si>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</si>
  <si>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</si>
  <si>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</si>
  <si>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</si>
  <si>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</si>
  <si>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</si>
  <si>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</si>
  <si>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</si>
  <si>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</si>
  <si>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</si>
  <si>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</si>
  <si>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</si>
  <si>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</si>
  <si>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</si>
  <si>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</si>
  <si>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</si>
  <si>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</si>
  <si>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</si>
  <si>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</si>
  <si>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</si>
  <si>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</si>
  <si>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</si>
  <si>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</si>
  <si>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</si>
  <si>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</si>
  <si>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</si>
  <si>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</si>
  <si>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</si>
  <si>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</si>
  <si>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</si>
  <si>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</si>
  <si>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</si>
  <si>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</si>
  <si>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</si>
  <si>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</si>
  <si>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</si>
  <si>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</si>
  <si>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</si>
  <si>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</si>
  <si>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</si>
  <si>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</si>
  <si>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</si>
  <si>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</si>
  <si>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</si>
  <si>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</si>
  <si>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</si>
  <si>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</si>
  <si>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</si>
  <si>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</si>
  <si>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</si>
  <si>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</si>
  <si>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</si>
  <si>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</si>
  <si>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</si>
  <si>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</si>
  <si>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</si>
  <si>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</si>
  <si>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</si>
  <si>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</si>
  <si>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</si>
  <si>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</si>
  <si>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</si>
  <si>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</si>
  <si>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</si>
  <si>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</si>
  <si>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</si>
  <si>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</si>
  <si>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</si>
  <si>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</si>
  <si>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</si>
  <si>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</si>
  <si>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</si>
  <si>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</si>
  <si>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</si>
  <si>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</si>
  <si>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</si>
  <si>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</si>
  <si>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</si>
  <si>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</si>
  <si>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</si>
  <si>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</si>
  <si>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</si>
  <si>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</si>
  <si>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</si>
  <si>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</si>
  <si>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</si>
  <si>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</si>
  <si>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</si>
  <si>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</si>
  <si>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</si>
  <si>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</si>
  <si>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</si>
  <si>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</si>
  <si>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</si>
  <si>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</si>
  <si>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</si>
  <si>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</si>
  <si>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</si>
  <si>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</si>
  <si>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</si>
  <si>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</si>
  <si>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</si>
  <si>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</si>
  <si>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</si>
  <si>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</si>
  <si>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</si>
  <si>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</si>
  <si>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</si>
  <si>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</si>
  <si>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</si>
  <si>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</si>
  <si>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</si>
  <si>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</si>
  <si>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</si>
  <si>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</si>
  <si>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</si>
  <si>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</si>
  <si>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</si>
  <si>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</si>
  <si>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</si>
  <si>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</si>
  <si>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</si>
  <si>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</si>
  <si>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</si>
  <si>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</si>
  <si>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</si>
  <si>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</si>
  <si>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</si>
  <si>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</si>
  <si>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</si>
  <si>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</si>
  <si>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</si>
  <si>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</si>
  <si>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</si>
  <si>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</si>
  <si>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</si>
  <si>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</si>
  <si>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</si>
  <si>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</si>
  <si>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</si>
  <si>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</si>
  <si>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</si>
  <si>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</si>
  <si>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</si>
  <si>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</si>
  <si>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</si>
  <si>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</si>
  <si>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</si>
  <si>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</si>
  <si>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</si>
  <si>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</si>
  <si>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</si>
  <si>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</si>
  <si>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</si>
  <si>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</si>
  <si>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</si>
  <si>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</si>
  <si>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</si>
  <si>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</si>
  <si>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</si>
  <si>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</si>
  <si>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</si>
  <si>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</si>
  <si>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</si>
  <si>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</si>
  <si>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</si>
  <si>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</si>
  <si>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</si>
  <si>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</si>
  <si>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</si>
  <si>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</si>
  <si>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</si>
  <si>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</si>
  <si>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</si>
  <si>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</si>
  <si>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</si>
  <si>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</si>
  <si>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</si>
  <si>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</si>
  <si>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</si>
  <si>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</si>
  <si>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</si>
  <si>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</si>
  <si>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</si>
  <si>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</si>
  <si>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</si>
  <si>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</si>
  <si>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</si>
  <si>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</si>
  <si>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</si>
  <si>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</si>
  <si>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</si>
  <si>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</si>
  <si>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</si>
  <si>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</si>
  <si>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</si>
  <si>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</si>
  <si>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</si>
  <si>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</si>
  <si>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</si>
  <si>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</si>
  <si>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</si>
  <si>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</si>
  <si>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</si>
  <si>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</si>
  <si>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</si>
  <si>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</si>
  <si>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</si>
  <si>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</si>
  <si>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</si>
  <si>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</si>
  <si>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</si>
  <si>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</si>
  <si>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</si>
  <si>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</si>
  <si>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</si>
  <si>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</si>
  <si>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</si>
  <si>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</si>
  <si>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</si>
  <si>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</si>
  <si>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</si>
  <si>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</si>
  <si>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</si>
  <si>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</si>
  <si>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</si>
  <si>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</si>
  <si>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</si>
  <si>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</si>
  <si>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</si>
  <si>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</si>
  <si>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</si>
  <si>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</si>
  <si>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</si>
  <si>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</si>
  <si>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</si>
  <si>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</si>
  <si>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</si>
  <si>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</si>
  <si>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</si>
  <si>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</si>
  <si>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</si>
  <si>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</si>
  <si>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</si>
  <si>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</si>
  <si>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</si>
  <si>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</si>
  <si>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</si>
  <si>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</si>
  <si>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</si>
  <si>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</si>
  <si>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</si>
  <si>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</si>
  <si>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</si>
  <si>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</si>
  <si>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</si>
  <si>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</si>
  <si>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</si>
  <si>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</si>
  <si>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</si>
  <si>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</si>
  <si>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</si>
  <si>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</si>
  <si>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</si>
  <si>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</si>
  <si>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</si>
  <si>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</si>
  <si>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</si>
  <si>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</si>
  <si>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</si>
  <si>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</si>
  <si>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</si>
  <si>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</si>
  <si>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</si>
  <si>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</si>
  <si>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</si>
  <si>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</si>
  <si>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</si>
  <si>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</si>
  <si>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</si>
  <si>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</si>
  <si>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</si>
  <si>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</si>
  <si>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</si>
  <si>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</si>
  <si>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</si>
  <si>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</si>
  <si>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</si>
  <si>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</si>
  <si>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</si>
  <si>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</si>
  <si>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</si>
  <si>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</si>
  <si>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</si>
  <si>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</si>
  <si>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</si>
  <si>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</si>
  <si>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</si>
  <si>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</si>
  <si>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</si>
  <si>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</si>
  <si>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</si>
  <si>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</si>
  <si>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</si>
  <si>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</si>
  <si>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</si>
  <si>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</si>
  <si>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</si>
  <si>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</si>
  <si>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</si>
  <si>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</si>
  <si>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</si>
  <si>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</si>
  <si>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</si>
  <si>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</si>
  <si>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</si>
  <si>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</si>
  <si>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</si>
  <si>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</si>
  <si>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</si>
  <si>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</si>
  <si>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</si>
  <si>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</si>
  <si>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</si>
  <si>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</si>
  <si>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</si>
  <si>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</si>
  <si>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</si>
  <si>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</si>
  <si>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</si>
  <si>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</si>
  <si>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</si>
  <si>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</si>
  <si>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</si>
  <si>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</si>
  <si>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</si>
  <si>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</si>
  <si>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</si>
  <si>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</si>
  <si>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</si>
  <si>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</si>
  <si>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</si>
  <si>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</si>
  <si>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</si>
  <si>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</si>
  <si>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</si>
  <si>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</si>
  <si>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</si>
  <si>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</si>
  <si>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</si>
  <si>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</si>
  <si>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</si>
  <si>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</si>
  <si>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</si>
  <si>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</si>
  <si>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</si>
  <si>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</si>
  <si>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</si>
  <si>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</si>
  <si>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</si>
  <si>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</si>
  <si>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</si>
  <si>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</si>
  <si>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</si>
  <si>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</si>
  <si>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</si>
  <si>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</si>
  <si>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</si>
  <si>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</si>
  <si>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</si>
  <si>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</si>
  <si>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</si>
  <si>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</si>
  <si>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</si>
  <si>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</si>
  <si>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</si>
  <si>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</si>
  <si>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</si>
  <si>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</si>
  <si>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</si>
  <si>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</si>
  <si>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</si>
  <si>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</si>
  <si>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</si>
  <si>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</si>
  <si>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</si>
  <si>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</si>
  <si>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</si>
  <si>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</si>
  <si>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</si>
  <si>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</si>
  <si>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</si>
  <si>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</si>
  <si>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</si>
  <si>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</si>
  <si>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</si>
  <si>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</si>
  <si>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</si>
  <si>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</si>
  <si>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</si>
  <si>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</si>
  <si>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</si>
  <si>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</si>
  <si>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</si>
  <si>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</si>
  <si>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</si>
  <si>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</si>
  <si>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</si>
  <si>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</si>
  <si>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</si>
  <si>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</si>
  <si>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</si>
  <si>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</si>
  <si>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</si>
  <si>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</si>
  <si>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</si>
  <si>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</si>
  <si>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</si>
  <si>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</si>
  <si>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</si>
  <si>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</si>
  <si>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</si>
  <si>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</si>
  <si>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</si>
  <si>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</si>
  <si>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</si>
  <si>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</si>
  <si>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 xml:space="preserve">                           /Д.Иванчов/</t>
  </si>
  <si>
    <t xml:space="preserve">                        /Д.Иванчов/</t>
  </si>
  <si>
    <t>.</t>
  </si>
  <si>
    <t>КОНСОЛИДИРАН</t>
  </si>
  <si>
    <t>Дата на съставяне:21.04.2017</t>
  </si>
  <si>
    <t>Дата  на съставяне:21.04.2017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</si>
</sst>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79" zoomScale="75" workbookViewId="0">
      <selection activeCell="A103" sqref="A103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874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42735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1667</v>
      </c>
      <c r="D11" s="151">
        <v>350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7837</v>
      </c>
      <c r="D12" s="151">
        <v>1005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1544</v>
      </c>
      <c r="D13" s="151">
        <v>166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610</v>
      </c>
      <c r="D14" s="151">
        <v>370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18</v>
      </c>
      <c r="D15" s="151">
        <v>27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3</v>
      </c>
      <c r="D16" s="151">
        <v>7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>
        <v>275</v>
      </c>
      <c r="D17" s="151">
        <v>275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11954</v>
      </c>
      <c r="D19" s="155">
        <f>SUM(D11:D18)</f>
        <v>2200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11006</v>
      </c>
      <c r="H20" s="158">
        <v>858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296</v>
      </c>
      <c r="H21" s="156">
        <f>SUM(H22:H24)</f>
        <v>218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191</v>
      </c>
      <c r="H22" s="152">
        <v>113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99</v>
      </c>
      <c r="D24" s="151">
        <v>131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11302</v>
      </c>
      <c r="H25" s="154">
        <f>H19+H20+H21</f>
        <v>1076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>
        <v>3</v>
      </c>
      <c r="D26" s="151">
        <v>6</v>
      </c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102</v>
      </c>
      <c r="D27" s="155">
        <f>SUM(D23:D26)</f>
        <v>137</v>
      </c>
      <c r="E27" s="253" t="s">
        <v>83</v>
      </c>
      <c r="F27" s="242" t="s">
        <v>84</v>
      </c>
      <c r="G27" s="154">
        <f>SUM(G28:G30)</f>
        <v>-8593</v>
      </c>
      <c r="H27" s="154">
        <f>SUM(H28:H30)</f>
        <v>-7213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>
        <v>1082</v>
      </c>
      <c r="H28" s="152">
        <v>120</v>
      </c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-9675</v>
      </c>
      <c r="H29" s="316">
        <v>-7333</v>
      </c>
      <c r="M29" s="157"/>
    </row>
    <row r="30" spans="1:18" ht="14.3">
      <c r="A30" s="235" t="s">
        <v>90</v>
      </c>
      <c r="B30" s="241" t="s">
        <v>91</v>
      </c>
      <c r="C30" s="151">
        <v>2103</v>
      </c>
      <c r="D30" s="151">
        <v>2103</v>
      </c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275</v>
      </c>
      <c r="H31" s="152">
        <v>542</v>
      </c>
      <c r="M31" s="157"/>
    </row>
    <row r="32" spans="1:18" ht="14.3">
      <c r="A32" s="235" t="s">
        <v>98</v>
      </c>
      <c r="B32" s="250" t="s">
        <v>99</v>
      </c>
      <c r="C32" s="155">
        <f>C30+C31</f>
        <v>2103</v>
      </c>
      <c r="D32" s="155">
        <f>D30+D31</f>
        <v>2103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-8318</v>
      </c>
      <c r="H33" s="154">
        <f>H27+H31+H32</f>
        <v>-6671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5388</v>
      </c>
      <c r="H36" s="154">
        <f>H25+H17+H33</f>
        <v>-3191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>
        <v>880</v>
      </c>
      <c r="H39" s="158">
        <v>930</v>
      </c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8837</v>
      </c>
      <c r="H47" s="152">
        <v>9058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>
        <v>0</v>
      </c>
      <c r="H48" s="152">
        <v>0</v>
      </c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8837</v>
      </c>
      <c r="H49" s="154">
        <f>SUM(H43:H48)</f>
        <v>9058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280</v>
      </c>
      <c r="D54" s="151">
        <v>301</v>
      </c>
      <c r="E54" s="237" t="s">
        <v>168</v>
      </c>
      <c r="F54" s="245" t="s">
        <v>169</v>
      </c>
      <c r="G54" s="152"/>
      <c r="H54" s="152">
        <v>68</v>
      </c>
    </row>
    <row r="55" spans="1:18" ht="27.2">
      <c r="A55" s="269" t="s">
        <v>170</v>
      </c>
      <c r="B55" s="270" t="s">
        <v>171</v>
      </c>
      <c r="C55" s="155">
        <f>C19+C20+C21+C27+C32+C45+C51+C53+C54</f>
        <v>14439</v>
      </c>
      <c r="D55" s="155">
        <f>D19+D20+D21+D27+D32+D45+D51+D53+D54</f>
        <v>4741</v>
      </c>
      <c r="E55" s="237" t="s">
        <v>172</v>
      </c>
      <c r="F55" s="261" t="s">
        <v>173</v>
      </c>
      <c r="G55" s="154">
        <f>G49+G51+G52+G53+G54</f>
        <v>8837</v>
      </c>
      <c r="H55" s="154">
        <f>H49+H51+H52+H53+H54</f>
        <v>9126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1136</v>
      </c>
      <c r="D58" s="151">
        <v>1100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318</v>
      </c>
      <c r="D59" s="151">
        <v>385</v>
      </c>
      <c r="E59" s="251" t="s">
        <v>181</v>
      </c>
      <c r="F59" s="242" t="s">
        <v>182</v>
      </c>
      <c r="G59" s="152"/>
      <c r="H59" s="152">
        <v>734</v>
      </c>
      <c r="M59" s="157"/>
    </row>
    <row r="60" spans="1:18" ht="14.3">
      <c r="A60" s="235" t="s">
        <v>183</v>
      </c>
      <c r="B60" s="241" t="s">
        <v>184</v>
      </c>
      <c r="C60" s="151"/>
      <c r="D60" s="151">
        <v>0</v>
      </c>
      <c r="E60" s="237" t="s">
        <v>185</v>
      </c>
      <c r="F60" s="242" t="s">
        <v>186</v>
      </c>
      <c r="G60" s="152">
        <v>124</v>
      </c>
      <c r="H60" s="152"/>
    </row>
    <row r="61" spans="1:18" ht="14.3">
      <c r="A61" s="235" t="s">
        <v>187</v>
      </c>
      <c r="B61" s="244" t="s">
        <v>188</v>
      </c>
      <c r="C61" s="151">
        <v>827</v>
      </c>
      <c r="D61" s="151">
        <v>921</v>
      </c>
      <c r="E61" s="243" t="s">
        <v>189</v>
      </c>
      <c r="F61" s="272" t="s">
        <v>190</v>
      </c>
      <c r="G61" s="154">
        <f>SUM(G62:G68)</f>
        <v>2872</v>
      </c>
      <c r="H61" s="154">
        <f>SUM(H62:H68)</f>
        <v>4886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>
        <v>0</v>
      </c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>
        <v>1815</v>
      </c>
      <c r="M63" s="157"/>
    </row>
    <row r="64" spans="1:18" ht="14.3">
      <c r="A64" s="235" t="s">
        <v>51</v>
      </c>
      <c r="B64" s="249" t="s">
        <v>199</v>
      </c>
      <c r="C64" s="155">
        <f>SUM(C58:C63)</f>
        <v>2281</v>
      </c>
      <c r="D64" s="155">
        <f>SUM(D58:D63)</f>
        <v>2406</v>
      </c>
      <c r="E64" s="237" t="s">
        <v>200</v>
      </c>
      <c r="F64" s="242" t="s">
        <v>201</v>
      </c>
      <c r="G64" s="152">
        <v>2446</v>
      </c>
      <c r="H64" s="152">
        <v>2649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190</v>
      </c>
      <c r="H66" s="152">
        <v>174</v>
      </c>
    </row>
    <row r="67" spans="1:18" ht="14.3">
      <c r="A67" s="235" t="s">
        <v>207</v>
      </c>
      <c r="B67" s="241" t="s">
        <v>208</v>
      </c>
      <c r="C67" s="151">
        <v>518</v>
      </c>
      <c r="D67" s="151">
        <v>2320</v>
      </c>
      <c r="E67" s="237" t="s">
        <v>209</v>
      </c>
      <c r="F67" s="242" t="s">
        <v>210</v>
      </c>
      <c r="G67" s="152">
        <v>144</v>
      </c>
      <c r="H67" s="152">
        <v>117</v>
      </c>
    </row>
    <row r="68" spans="1:18" ht="14.3">
      <c r="A68" s="235" t="s">
        <v>211</v>
      </c>
      <c r="B68" s="241" t="s">
        <v>212</v>
      </c>
      <c r="C68" s="151">
        <v>521</v>
      </c>
      <c r="D68" s="151">
        <v>743</v>
      </c>
      <c r="E68" s="237" t="s">
        <v>213</v>
      </c>
      <c r="F68" s="242" t="s">
        <v>214</v>
      </c>
      <c r="G68" s="152">
        <v>92</v>
      </c>
      <c r="H68" s="152">
        <v>131</v>
      </c>
    </row>
    <row r="69" spans="1:18" ht="14.3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176</v>
      </c>
      <c r="H69" s="152">
        <v>352</v>
      </c>
    </row>
    <row r="70" spans="1:18" ht="14.3">
      <c r="A70" s="235" t="s">
        <v>218</v>
      </c>
      <c r="B70" s="241" t="s">
        <v>219</v>
      </c>
      <c r="C70" s="151"/>
      <c r="D70" s="151">
        <v>1866</v>
      </c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3172</v>
      </c>
      <c r="H71" s="161">
        <f>H59+H60+H61+H69+H70</f>
        <v>5972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40</v>
      </c>
      <c r="D72" s="151">
        <v>57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165</v>
      </c>
      <c r="D74" s="151">
        <v>416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1244</v>
      </c>
      <c r="D75" s="155">
        <f>SUM(D67:D74)</f>
        <v>5402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3172</v>
      </c>
      <c r="H79" s="162">
        <f>H71+H74+H75+H76</f>
        <v>5972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216</v>
      </c>
      <c r="D87" s="151">
        <v>246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97</v>
      </c>
      <c r="D88" s="151">
        <v>42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313</v>
      </c>
      <c r="D91" s="155">
        <f>SUM(D87:D90)</f>
        <v>288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3838</v>
      </c>
      <c r="D93" s="155">
        <f>D64+D75+D84+D91+D92</f>
        <v>8096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18277</v>
      </c>
      <c r="D94" s="164">
        <f>D93+D55</f>
        <v>12837</v>
      </c>
      <c r="E94" s="448" t="s">
        <v>270</v>
      </c>
      <c r="F94" s="289" t="s">
        <v>271</v>
      </c>
      <c r="G94" s="165">
        <f>G36+G39+G55+G79</f>
        <v>18277</v>
      </c>
      <c r="H94" s="165">
        <f>H36+H39+H55+H79</f>
        <v>12837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875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866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869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zoomScale="80" zoomScaleNormal="100" workbookViewId="0">
      <selection activeCell="B48" sqref="B48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42735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3888</v>
      </c>
      <c r="D9" s="46">
        <v>4263</v>
      </c>
      <c r="E9" s="298" t="s">
        <v>285</v>
      </c>
      <c r="F9" s="546" t="s">
        <v>286</v>
      </c>
      <c r="G9" s="547">
        <v>8807</v>
      </c>
      <c r="H9" s="547">
        <v>8857</v>
      </c>
    </row>
    <row r="10" spans="1:18">
      <c r="A10" s="298" t="s">
        <v>287</v>
      </c>
      <c r="B10" s="299" t="s">
        <v>288</v>
      </c>
      <c r="C10" s="46">
        <v>1083</v>
      </c>
      <c r="D10" s="46">
        <v>763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460</v>
      </c>
      <c r="D11" s="46">
        <v>508</v>
      </c>
      <c r="E11" s="300" t="s">
        <v>293</v>
      </c>
      <c r="F11" s="546" t="s">
        <v>294</v>
      </c>
      <c r="G11" s="547">
        <v>389</v>
      </c>
      <c r="H11" s="547">
        <v>158</v>
      </c>
    </row>
    <row r="12" spans="1:18">
      <c r="A12" s="298" t="s">
        <v>295</v>
      </c>
      <c r="B12" s="299" t="s">
        <v>296</v>
      </c>
      <c r="C12" s="46">
        <v>2447</v>
      </c>
      <c r="D12" s="46">
        <v>2171</v>
      </c>
      <c r="E12" s="300" t="s">
        <v>78</v>
      </c>
      <c r="F12" s="546" t="s">
        <v>297</v>
      </c>
      <c r="G12" s="547">
        <v>189</v>
      </c>
      <c r="H12" s="547">
        <v>269</v>
      </c>
    </row>
    <row r="13" spans="1:18" ht="12.25">
      <c r="A13" s="298" t="s">
        <v>298</v>
      </c>
      <c r="B13" s="299" t="s">
        <v>299</v>
      </c>
      <c r="C13" s="46">
        <v>381</v>
      </c>
      <c r="D13" s="46">
        <v>346</v>
      </c>
      <c r="E13" s="301" t="s">
        <v>51</v>
      </c>
      <c r="F13" s="548" t="s">
        <v>300</v>
      </c>
      <c r="G13" s="545">
        <f>SUM(G9:G12)</f>
        <v>9385</v>
      </c>
      <c r="H13" s="545">
        <f>SUM(H9:H12)</f>
        <v>9284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38</v>
      </c>
      <c r="D14" s="46">
        <v>104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161</v>
      </c>
      <c r="D15" s="47">
        <v>-90</v>
      </c>
      <c r="E15" s="296" t="s">
        <v>305</v>
      </c>
      <c r="F15" s="551" t="s">
        <v>306</v>
      </c>
      <c r="G15" s="547">
        <v>68</v>
      </c>
      <c r="H15" s="547">
        <v>90</v>
      </c>
    </row>
    <row r="16" spans="1:18">
      <c r="A16" s="298" t="s">
        <v>307</v>
      </c>
      <c r="B16" s="299" t="s">
        <v>308</v>
      </c>
      <c r="C16" s="47">
        <v>202</v>
      </c>
      <c r="D16" s="47">
        <v>122</v>
      </c>
      <c r="E16" s="298" t="s">
        <v>309</v>
      </c>
      <c r="F16" s="549" t="s">
        <v>310</v>
      </c>
      <c r="G16" s="552">
        <v>68</v>
      </c>
      <c r="H16" s="552">
        <v>90</v>
      </c>
    </row>
    <row r="17" spans="1:18" ht="12.25">
      <c r="A17" s="302" t="s">
        <v>311</v>
      </c>
      <c r="B17" s="299" t="s">
        <v>312</v>
      </c>
      <c r="C17" s="48">
        <v>50</v>
      </c>
      <c r="D17" s="48">
        <v>8</v>
      </c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8660</v>
      </c>
      <c r="D19" s="49">
        <f>SUM(D9:D15)+D16</f>
        <v>8187</v>
      </c>
      <c r="E19" s="304" t="s">
        <v>317</v>
      </c>
      <c r="F19" s="549" t="s">
        <v>318</v>
      </c>
      <c r="G19" s="547">
        <v>41</v>
      </c>
      <c r="H19" s="547">
        <v>31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534</v>
      </c>
      <c r="D22" s="46">
        <v>695</v>
      </c>
      <c r="E22" s="304" t="s">
        <v>326</v>
      </c>
      <c r="F22" s="549" t="s">
        <v>327</v>
      </c>
      <c r="G22" s="547">
        <v>0</v>
      </c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19</v>
      </c>
      <c r="D24" s="46">
        <v>21</v>
      </c>
      <c r="E24" s="301" t="s">
        <v>103</v>
      </c>
      <c r="F24" s="551" t="s">
        <v>334</v>
      </c>
      <c r="G24" s="545">
        <f>SUM(G19:G23)</f>
        <v>41</v>
      </c>
      <c r="H24" s="545">
        <f>SUM(H19:H23)</f>
        <v>31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21</v>
      </c>
      <c r="D25" s="46">
        <v>20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574</v>
      </c>
      <c r="D26" s="49">
        <f>SUM(D22:D25)</f>
        <v>736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9234</v>
      </c>
      <c r="D28" s="50">
        <f>D26+D19</f>
        <v>8923</v>
      </c>
      <c r="E28" s="127" t="s">
        <v>339</v>
      </c>
      <c r="F28" s="551" t="s">
        <v>340</v>
      </c>
      <c r="G28" s="545">
        <f>G13+G15+G24</f>
        <v>9494</v>
      </c>
      <c r="H28" s="545">
        <f>H13+H15+H24</f>
        <v>9405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260</v>
      </c>
      <c r="D30" s="50">
        <f>IF((H28-D28)&gt;0,H28-D28,0)</f>
        <v>482</v>
      </c>
      <c r="E30" s="127" t="s">
        <v>343</v>
      </c>
      <c r="F30" s="551" t="s">
        <v>344</v>
      </c>
      <c r="G30" s="53">
        <f>IF((C28-G28)&gt;0,C28-G28,0)</f>
        <v>0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9234</v>
      </c>
      <c r="D33" s="49">
        <f>D28+D31+D32</f>
        <v>8923</v>
      </c>
      <c r="E33" s="127" t="s">
        <v>353</v>
      </c>
      <c r="F33" s="551" t="s">
        <v>354</v>
      </c>
      <c r="G33" s="53">
        <f>G32+G31+G28</f>
        <v>9494</v>
      </c>
      <c r="H33" s="53">
        <f>H32+H31+H28</f>
        <v>9405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260</v>
      </c>
      <c r="D34" s="50">
        <f>IF((H33-D33)&gt;0,H33-D33,0)</f>
        <v>482</v>
      </c>
      <c r="E34" s="128" t="s">
        <v>357</v>
      </c>
      <c r="F34" s="551" t="s">
        <v>358</v>
      </c>
      <c r="G34" s="545">
        <f>IF((C33-G33)&gt;0,C33-G33,0)</f>
        <v>0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35</v>
      </c>
      <c r="D35" s="49">
        <f>D36+D37+D38</f>
        <v>40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>
        <v>14</v>
      </c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>
        <v>21</v>
      </c>
      <c r="D37" s="430">
        <v>40</v>
      </c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225</v>
      </c>
      <c r="D39" s="457">
        <f>+IF((H33-D33-D35)&gt;0,H33-D33-D35,0)</f>
        <v>442</v>
      </c>
      <c r="E39" s="313" t="s">
        <v>369</v>
      </c>
      <c r="F39" s="555" t="s">
        <v>370</v>
      </c>
      <c r="G39" s="556">
        <f>IF(G34&gt;0,IF(C35+G34&lt;0,0,C35+G34),IF(C34-C35&lt;0,C35-C34,0))</f>
        <v>0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>
        <v>50</v>
      </c>
      <c r="H40" s="547">
        <v>100</v>
      </c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275</v>
      </c>
      <c r="D41" s="52">
        <f>IF(H39=0,IF(D39-D40&gt;0,D39-D40+H40,0),IF(H39-H40&lt;0,H40-H39+D39,0))</f>
        <v>542</v>
      </c>
      <c r="E41" s="127" t="s">
        <v>376</v>
      </c>
      <c r="F41" s="568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9494</v>
      </c>
      <c r="D42" s="53">
        <f>D33+D35+D39</f>
        <v>9405</v>
      </c>
      <c r="E42" s="128" t="s">
        <v>380</v>
      </c>
      <c r="F42" s="129" t="s">
        <v>381</v>
      </c>
      <c r="G42" s="53">
        <f>G39+G33</f>
        <v>9494</v>
      </c>
      <c r="H42" s="53">
        <f>H39+H33</f>
        <v>9405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42846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866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869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2" zoomScale="75" zoomScaleNormal="75" workbookViewId="0">
      <selection activeCell="A49" sqref="A49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42735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9455</v>
      </c>
      <c r="D10" s="54">
        <v>8731</v>
      </c>
      <c r="E10" s="130"/>
      <c r="F10" s="130"/>
    </row>
    <row r="11" spans="1:13">
      <c r="A11" s="332" t="s">
        <v>389</v>
      </c>
      <c r="B11" s="333" t="s">
        <v>390</v>
      </c>
      <c r="C11" s="54">
        <v>-5762</v>
      </c>
      <c r="D11" s="54">
        <v>-5287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-2178</v>
      </c>
      <c r="D13" s="54">
        <v>-1944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-73</v>
      </c>
      <c r="D14" s="54">
        <v>39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-31</v>
      </c>
      <c r="D17" s="54">
        <v>-42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-19</v>
      </c>
      <c r="D18" s="54">
        <v>-20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-26</v>
      </c>
      <c r="D19" s="54">
        <v>-187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1366</v>
      </c>
      <c r="D20" s="55">
        <f>SUM(D10:D19)</f>
        <v>1290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-72</v>
      </c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51</v>
      </c>
      <c r="D24" s="54">
        <v>-137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>
        <v>-51</v>
      </c>
      <c r="D25" s="54">
        <v>89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-72</v>
      </c>
      <c r="D32" s="55">
        <f>SUM(D22:D31)</f>
        <v>-48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2334</v>
      </c>
      <c r="D36" s="54">
        <v>4936</v>
      </c>
      <c r="E36" s="130"/>
      <c r="F36" s="130"/>
    </row>
    <row r="37" spans="1:8">
      <c r="A37" s="332" t="s">
        <v>438</v>
      </c>
      <c r="B37" s="333" t="s">
        <v>439</v>
      </c>
      <c r="C37" s="54">
        <v>-3164</v>
      </c>
      <c r="D37" s="54">
        <v>-5319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-390</v>
      </c>
      <c r="D39" s="54">
        <v>-789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-49</v>
      </c>
      <c r="D41" s="54">
        <v>-68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-1269</v>
      </c>
      <c r="D42" s="55">
        <f>SUM(D34:D41)</f>
        <v>-1240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25</v>
      </c>
      <c r="D43" s="55">
        <f>D42+D32+D20</f>
        <v>2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288</v>
      </c>
      <c r="D44" s="132">
        <v>286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313</v>
      </c>
      <c r="D45" s="55">
        <f>D44+D43</f>
        <v>288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313</v>
      </c>
      <c r="D46" s="56">
        <v>288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875</v>
      </c>
      <c r="B49" s="435"/>
      <c r="C49" s="319"/>
      <c r="D49" s="436"/>
      <c r="E49" s="343"/>
      <c r="G49" s="133"/>
      <c r="H49" s="133"/>
    </row>
    <row r="50" spans="1:8">
      <c r="A50" s="318" t="s">
        <v>873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867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872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22" zoomScale="75" workbookViewId="0">
      <selection activeCell="A38" sqref="A38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42735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858</v>
      </c>
      <c r="F11" s="58">
        <f>'справка №1-БАЛАНС'!H22</f>
        <v>113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662</v>
      </c>
      <c r="J11" s="58">
        <f>'справка №1-БАЛАНС'!H29+'справка №1-БАЛАНС'!H32</f>
        <v>-7333</v>
      </c>
      <c r="K11" s="60"/>
      <c r="L11" s="344">
        <f>SUM(C11:K11)</f>
        <v>-3191</v>
      </c>
      <c r="M11" s="58">
        <f>'справка №1-БАЛАНС'!H39</f>
        <v>930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858</v>
      </c>
      <c r="F15" s="61">
        <f t="shared" si="2"/>
        <v>113</v>
      </c>
      <c r="G15" s="61">
        <f t="shared" si="2"/>
        <v>0</v>
      </c>
      <c r="H15" s="61">
        <f t="shared" si="2"/>
        <v>105</v>
      </c>
      <c r="I15" s="61">
        <f t="shared" si="2"/>
        <v>662</v>
      </c>
      <c r="J15" s="61">
        <f t="shared" si="2"/>
        <v>-7333</v>
      </c>
      <c r="K15" s="61">
        <f t="shared" si="2"/>
        <v>0</v>
      </c>
      <c r="L15" s="344">
        <f t="shared" si="1"/>
        <v>-3191</v>
      </c>
      <c r="M15" s="61">
        <f t="shared" si="2"/>
        <v>930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275</v>
      </c>
      <c r="J16" s="345">
        <f>+'справка №1-БАЛАНС'!G32</f>
        <v>0</v>
      </c>
      <c r="K16" s="60"/>
      <c r="L16" s="344">
        <f t="shared" si="1"/>
        <v>275</v>
      </c>
      <c r="M16" s="60">
        <v>-50</v>
      </c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78</v>
      </c>
      <c r="G17" s="62">
        <f t="shared" si="3"/>
        <v>0</v>
      </c>
      <c r="H17" s="62">
        <f t="shared" si="3"/>
        <v>0</v>
      </c>
      <c r="I17" s="62">
        <f t="shared" si="3"/>
        <v>-78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>
        <v>78</v>
      </c>
      <c r="G19" s="60"/>
      <c r="H19" s="60"/>
      <c r="I19" s="60">
        <v>-78</v>
      </c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>
        <v>-700</v>
      </c>
      <c r="J20" s="60">
        <v>701</v>
      </c>
      <c r="K20" s="60"/>
      <c r="L20" s="344">
        <f t="shared" si="1"/>
        <v>1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10148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10148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>
        <v>10148</v>
      </c>
      <c r="F22" s="185"/>
      <c r="G22" s="185"/>
      <c r="H22" s="185"/>
      <c r="I22" s="185"/>
      <c r="J22" s="185"/>
      <c r="K22" s="185"/>
      <c r="L22" s="344">
        <f t="shared" si="1"/>
        <v>10148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>
        <v>1198</v>
      </c>
      <c r="J28" s="60">
        <v>-3043</v>
      </c>
      <c r="K28" s="60"/>
      <c r="L28" s="344">
        <f t="shared" si="1"/>
        <v>-1845</v>
      </c>
      <c r="M28" s="60"/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11006</v>
      </c>
      <c r="F29" s="59">
        <f t="shared" si="6"/>
        <v>191</v>
      </c>
      <c r="G29" s="59">
        <f t="shared" si="6"/>
        <v>0</v>
      </c>
      <c r="H29" s="59">
        <f t="shared" si="6"/>
        <v>105</v>
      </c>
      <c r="I29" s="59">
        <f t="shared" si="6"/>
        <v>1357</v>
      </c>
      <c r="J29" s="59">
        <f t="shared" si="6"/>
        <v>-9675</v>
      </c>
      <c r="K29" s="59">
        <f t="shared" si="6"/>
        <v>0</v>
      </c>
      <c r="L29" s="344">
        <f t="shared" si="1"/>
        <v>5388</v>
      </c>
      <c r="M29" s="59">
        <f t="shared" si="6"/>
        <v>880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11006</v>
      </c>
      <c r="F32" s="59">
        <f t="shared" si="7"/>
        <v>191</v>
      </c>
      <c r="G32" s="59">
        <f t="shared" si="7"/>
        <v>0</v>
      </c>
      <c r="H32" s="59">
        <f t="shared" si="7"/>
        <v>105</v>
      </c>
      <c r="I32" s="59">
        <f t="shared" si="7"/>
        <v>1357</v>
      </c>
      <c r="J32" s="59">
        <f t="shared" si="7"/>
        <v>-9675</v>
      </c>
      <c r="K32" s="59">
        <f t="shared" si="7"/>
        <v>0</v>
      </c>
      <c r="L32" s="344">
        <f t="shared" si="1"/>
        <v>5388</v>
      </c>
      <c r="M32" s="59">
        <f>M29+M30+M31</f>
        <v>880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876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16" zoomScale="75" workbookViewId="0">
      <selection activeCell="B44" sqref="B44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42735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350</v>
      </c>
      <c r="E9" s="189"/>
      <c r="F9" s="189"/>
      <c r="G9" s="74">
        <f>D9+E9-F9</f>
        <v>350</v>
      </c>
      <c r="H9" s="65">
        <v>1317</v>
      </c>
      <c r="I9" s="65"/>
      <c r="J9" s="74">
        <f>G9+H9-I9</f>
        <v>1667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1667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5485</v>
      </c>
      <c r="E10" s="189"/>
      <c r="F10" s="189"/>
      <c r="G10" s="74">
        <f t="shared" ref="G10:G39" si="2">D10+E10-F10</f>
        <v>5485</v>
      </c>
      <c r="H10" s="65">
        <v>7055</v>
      </c>
      <c r="I10" s="65">
        <v>3120</v>
      </c>
      <c r="J10" s="74">
        <f t="shared" ref="J10:J39" si="3">G10+H10-I10</f>
        <v>9420</v>
      </c>
      <c r="K10" s="65">
        <v>4480</v>
      </c>
      <c r="L10" s="65">
        <v>223</v>
      </c>
      <c r="M10" s="65">
        <v>3120</v>
      </c>
      <c r="N10" s="74">
        <f t="shared" ref="N10:N39" si="4">K10+L10-M10</f>
        <v>1583</v>
      </c>
      <c r="O10" s="65"/>
      <c r="P10" s="65"/>
      <c r="Q10" s="74">
        <f t="shared" si="0"/>
        <v>1583</v>
      </c>
      <c r="R10" s="74">
        <f t="shared" si="1"/>
        <v>7837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4241</v>
      </c>
      <c r="E11" s="189">
        <v>80</v>
      </c>
      <c r="F11" s="189">
        <v>52</v>
      </c>
      <c r="G11" s="74">
        <f t="shared" si="2"/>
        <v>4269</v>
      </c>
      <c r="H11" s="65">
        <v>1447</v>
      </c>
      <c r="I11" s="65">
        <v>1758</v>
      </c>
      <c r="J11" s="74">
        <f t="shared" si="3"/>
        <v>3958</v>
      </c>
      <c r="K11" s="65">
        <v>4075</v>
      </c>
      <c r="L11" s="65">
        <v>149</v>
      </c>
      <c r="M11" s="65">
        <v>1810</v>
      </c>
      <c r="N11" s="74">
        <f t="shared" si="4"/>
        <v>2414</v>
      </c>
      <c r="O11" s="65"/>
      <c r="P11" s="65"/>
      <c r="Q11" s="74">
        <f t="shared" si="0"/>
        <v>2414</v>
      </c>
      <c r="R11" s="74">
        <f t="shared" si="1"/>
        <v>1544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973</v>
      </c>
      <c r="E12" s="189"/>
      <c r="F12" s="189"/>
      <c r="G12" s="74">
        <f t="shared" si="2"/>
        <v>973</v>
      </c>
      <c r="H12" s="65">
        <v>329</v>
      </c>
      <c r="I12" s="65">
        <v>335</v>
      </c>
      <c r="J12" s="74">
        <f t="shared" si="3"/>
        <v>967</v>
      </c>
      <c r="K12" s="65">
        <v>603</v>
      </c>
      <c r="L12" s="65">
        <v>39</v>
      </c>
      <c r="M12" s="65">
        <v>335</v>
      </c>
      <c r="N12" s="74">
        <f t="shared" si="4"/>
        <v>307</v>
      </c>
      <c r="O12" s="65">
        <v>50</v>
      </c>
      <c r="P12" s="65"/>
      <c r="Q12" s="74">
        <f t="shared" si="0"/>
        <v>357</v>
      </c>
      <c r="R12" s="74">
        <f t="shared" si="1"/>
        <v>610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395</v>
      </c>
      <c r="E13" s="189"/>
      <c r="F13" s="189"/>
      <c r="G13" s="74">
        <f t="shared" si="2"/>
        <v>395</v>
      </c>
      <c r="H13" s="65"/>
      <c r="I13" s="65"/>
      <c r="J13" s="74">
        <f t="shared" si="3"/>
        <v>395</v>
      </c>
      <c r="K13" s="65">
        <v>368</v>
      </c>
      <c r="L13" s="65">
        <v>9</v>
      </c>
      <c r="M13" s="65"/>
      <c r="N13" s="74">
        <f t="shared" si="4"/>
        <v>377</v>
      </c>
      <c r="O13" s="65"/>
      <c r="P13" s="65"/>
      <c r="Q13" s="74">
        <f t="shared" si="0"/>
        <v>377</v>
      </c>
      <c r="R13" s="74">
        <f t="shared" si="1"/>
        <v>18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80</v>
      </c>
      <c r="E14" s="189"/>
      <c r="F14" s="189"/>
      <c r="G14" s="74">
        <f t="shared" si="2"/>
        <v>80</v>
      </c>
      <c r="H14" s="65"/>
      <c r="I14" s="65"/>
      <c r="J14" s="74">
        <f t="shared" si="3"/>
        <v>80</v>
      </c>
      <c r="K14" s="65">
        <v>73</v>
      </c>
      <c r="L14" s="65">
        <v>4</v>
      </c>
      <c r="M14" s="65"/>
      <c r="N14" s="74">
        <f t="shared" si="4"/>
        <v>77</v>
      </c>
      <c r="O14" s="65"/>
      <c r="P14" s="65"/>
      <c r="Q14" s="74">
        <f t="shared" si="0"/>
        <v>77</v>
      </c>
      <c r="R14" s="74">
        <f t="shared" si="1"/>
        <v>3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275</v>
      </c>
      <c r="E15" s="454">
        <v>3</v>
      </c>
      <c r="F15" s="454">
        <v>3</v>
      </c>
      <c r="G15" s="74">
        <f t="shared" si="2"/>
        <v>275</v>
      </c>
      <c r="H15" s="455"/>
      <c r="I15" s="455"/>
      <c r="J15" s="74">
        <f t="shared" si="3"/>
        <v>275</v>
      </c>
      <c r="K15" s="455"/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275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11799</v>
      </c>
      <c r="E17" s="194">
        <f>SUM(E9:E16)</f>
        <v>83</v>
      </c>
      <c r="F17" s="194">
        <f>SUM(F9:F16)</f>
        <v>55</v>
      </c>
      <c r="G17" s="74">
        <f t="shared" si="2"/>
        <v>11827</v>
      </c>
      <c r="H17" s="75">
        <f>SUM(H9:H16)</f>
        <v>10148</v>
      </c>
      <c r="I17" s="75">
        <f>SUM(I9:I16)</f>
        <v>5213</v>
      </c>
      <c r="J17" s="74">
        <f t="shared" si="3"/>
        <v>16762</v>
      </c>
      <c r="K17" s="75">
        <f>SUM(K9:K16)</f>
        <v>9599</v>
      </c>
      <c r="L17" s="75">
        <f>SUM(L9:L16)</f>
        <v>424</v>
      </c>
      <c r="M17" s="75">
        <f>SUM(M9:M16)</f>
        <v>5265</v>
      </c>
      <c r="N17" s="74">
        <f t="shared" si="4"/>
        <v>4758</v>
      </c>
      <c r="O17" s="75">
        <f>SUM(O9:O16)</f>
        <v>50</v>
      </c>
      <c r="P17" s="75">
        <f>SUM(P9:P16)</f>
        <v>0</v>
      </c>
      <c r="Q17" s="74">
        <f t="shared" si="5"/>
        <v>4808</v>
      </c>
      <c r="R17" s="74">
        <f t="shared" si="6"/>
        <v>11954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201</v>
      </c>
      <c r="E21" s="189"/>
      <c r="F21" s="189"/>
      <c r="G21" s="74">
        <f t="shared" si="2"/>
        <v>201</v>
      </c>
      <c r="H21" s="65"/>
      <c r="I21" s="65"/>
      <c r="J21" s="74">
        <f t="shared" si="3"/>
        <v>201</v>
      </c>
      <c r="K21" s="65">
        <v>201</v>
      </c>
      <c r="L21" s="65"/>
      <c r="M21" s="65"/>
      <c r="N21" s="74">
        <f t="shared" si="4"/>
        <v>201</v>
      </c>
      <c r="O21" s="65"/>
      <c r="P21" s="65"/>
      <c r="Q21" s="74">
        <f t="shared" si="5"/>
        <v>201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347</v>
      </c>
      <c r="E22" s="189">
        <v>1</v>
      </c>
      <c r="F22" s="189"/>
      <c r="G22" s="74">
        <f t="shared" si="2"/>
        <v>348</v>
      </c>
      <c r="H22" s="65"/>
      <c r="I22" s="65"/>
      <c r="J22" s="74">
        <f t="shared" si="3"/>
        <v>348</v>
      </c>
      <c r="K22" s="65">
        <v>216</v>
      </c>
      <c r="L22" s="65">
        <v>33</v>
      </c>
      <c r="M22" s="65"/>
      <c r="N22" s="74">
        <f t="shared" si="4"/>
        <v>249</v>
      </c>
      <c r="O22" s="65"/>
      <c r="P22" s="65"/>
      <c r="Q22" s="74">
        <f t="shared" si="5"/>
        <v>249</v>
      </c>
      <c r="R22" s="74">
        <f t="shared" si="6"/>
        <v>99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45</v>
      </c>
      <c r="E24" s="189"/>
      <c r="F24" s="189"/>
      <c r="G24" s="74">
        <f t="shared" si="2"/>
        <v>45</v>
      </c>
      <c r="H24" s="65"/>
      <c r="I24" s="65"/>
      <c r="J24" s="74">
        <f t="shared" si="3"/>
        <v>45</v>
      </c>
      <c r="K24" s="65">
        <v>39</v>
      </c>
      <c r="L24" s="65">
        <v>3</v>
      </c>
      <c r="M24" s="65"/>
      <c r="N24" s="74">
        <f t="shared" si="4"/>
        <v>42</v>
      </c>
      <c r="O24" s="65"/>
      <c r="P24" s="65"/>
      <c r="Q24" s="74">
        <f t="shared" si="5"/>
        <v>42</v>
      </c>
      <c r="R24" s="74">
        <f t="shared" si="6"/>
        <v>3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593</v>
      </c>
      <c r="E25" s="190">
        <f t="shared" ref="E25:P25" si="7">SUM(E21:E24)</f>
        <v>1</v>
      </c>
      <c r="F25" s="190">
        <f t="shared" si="7"/>
        <v>0</v>
      </c>
      <c r="G25" s="67">
        <f t="shared" si="2"/>
        <v>594</v>
      </c>
      <c r="H25" s="66">
        <f t="shared" si="7"/>
        <v>0</v>
      </c>
      <c r="I25" s="66">
        <f t="shared" si="7"/>
        <v>0</v>
      </c>
      <c r="J25" s="67">
        <f t="shared" si="3"/>
        <v>594</v>
      </c>
      <c r="K25" s="66">
        <f t="shared" si="7"/>
        <v>456</v>
      </c>
      <c r="L25" s="66">
        <f t="shared" si="7"/>
        <v>36</v>
      </c>
      <c r="M25" s="66">
        <f t="shared" si="7"/>
        <v>0</v>
      </c>
      <c r="N25" s="67">
        <f t="shared" si="4"/>
        <v>492</v>
      </c>
      <c r="O25" s="66">
        <f t="shared" si="7"/>
        <v>0</v>
      </c>
      <c r="P25" s="66">
        <f t="shared" si="7"/>
        <v>0</v>
      </c>
      <c r="Q25" s="67">
        <f t="shared" si="5"/>
        <v>492</v>
      </c>
      <c r="R25" s="67">
        <f t="shared" si="6"/>
        <v>102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12392</v>
      </c>
      <c r="E40" s="437">
        <f>E17+E18+E19+E25+E38+E39</f>
        <v>84</v>
      </c>
      <c r="F40" s="437">
        <f t="shared" ref="F40:R40" si="13">F17+F18+F19+F25+F38+F39</f>
        <v>55</v>
      </c>
      <c r="G40" s="437">
        <f t="shared" si="13"/>
        <v>12421</v>
      </c>
      <c r="H40" s="437">
        <f t="shared" si="13"/>
        <v>10148</v>
      </c>
      <c r="I40" s="437">
        <f t="shared" si="13"/>
        <v>5213</v>
      </c>
      <c r="J40" s="437">
        <f t="shared" si="13"/>
        <v>17356</v>
      </c>
      <c r="K40" s="437">
        <f t="shared" si="13"/>
        <v>10055</v>
      </c>
      <c r="L40" s="437">
        <f t="shared" si="13"/>
        <v>460</v>
      </c>
      <c r="M40" s="437">
        <f t="shared" si="13"/>
        <v>5265</v>
      </c>
      <c r="N40" s="437">
        <f t="shared" si="13"/>
        <v>5250</v>
      </c>
      <c r="O40" s="437">
        <f t="shared" si="13"/>
        <v>50</v>
      </c>
      <c r="P40" s="437">
        <f t="shared" si="13"/>
        <v>0</v>
      </c>
      <c r="Q40" s="437">
        <f t="shared" si="13"/>
        <v>5300</v>
      </c>
      <c r="R40" s="437">
        <f t="shared" si="13"/>
        <v>12056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875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866</v>
      </c>
      <c r="J45" s="349"/>
      <c r="K45" s="349"/>
      <c r="L45" s="349"/>
      <c r="M45" s="349"/>
      <c r="N45" s="349"/>
      <c r="O45" s="349"/>
      <c r="P45" s="349" t="s">
        <v>869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79" zoomScale="75" zoomScaleNormal="75" workbookViewId="0">
      <selection activeCell="A109" sqref="A109:B109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42735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280</v>
      </c>
      <c r="D21" s="108"/>
      <c r="E21" s="120">
        <f t="shared" si="0"/>
        <v>280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518</v>
      </c>
      <c r="D24" s="119">
        <f>SUM(D25:D27)</f>
        <v>518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518</v>
      </c>
      <c r="D25" s="108">
        <v>518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/>
      <c r="D26" s="108"/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521</v>
      </c>
      <c r="D28" s="108">
        <v>521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/>
      <c r="D29" s="108"/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40</v>
      </c>
      <c r="D33" s="105">
        <f>SUM(D34:D37)</f>
        <v>40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40</v>
      </c>
      <c r="D35" s="108">
        <v>40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165</v>
      </c>
      <c r="D38" s="105">
        <f>SUM(D39:D42)</f>
        <v>165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165</v>
      </c>
      <c r="D42" s="108">
        <v>165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1244</v>
      </c>
      <c r="D43" s="104">
        <f>D24+D28+D29+D31+D30+D32+D33+D38</f>
        <v>1244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1524</v>
      </c>
      <c r="D44" s="103">
        <f>D43+D21+D19+D9</f>
        <v>1244</v>
      </c>
      <c r="E44" s="118">
        <f>E43+E21+E19+E9</f>
        <v>280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8837</v>
      </c>
      <c r="D63" s="108"/>
      <c r="E63" s="119">
        <f t="shared" si="1"/>
        <v>8837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8837</v>
      </c>
      <c r="D66" s="103">
        <f>D52+D56+D61+D62+D63+D64</f>
        <v>0</v>
      </c>
      <c r="E66" s="119">
        <f t="shared" si="1"/>
        <v>8837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/>
      <c r="D72" s="108"/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/>
      <c r="D76" s="108"/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124</v>
      </c>
      <c r="D80" s="103">
        <f>SUM(D81:D84)</f>
        <v>124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124</v>
      </c>
      <c r="D82" s="108">
        <v>124</v>
      </c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2872</v>
      </c>
      <c r="D85" s="104">
        <f>SUM(D86:D90)+D94</f>
        <v>2872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2446</v>
      </c>
      <c r="D87" s="108">
        <v>2446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190</v>
      </c>
      <c r="D89" s="108">
        <v>190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92</v>
      </c>
      <c r="D90" s="103">
        <f>SUM(D91:D93)</f>
        <v>92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92</v>
      </c>
      <c r="D93" s="108">
        <v>92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144</v>
      </c>
      <c r="D94" s="108">
        <v>144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176</v>
      </c>
      <c r="D95" s="108">
        <v>176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3172</v>
      </c>
      <c r="D96" s="104">
        <f>D85+D80+D75+D71+D95</f>
        <v>3172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12009</v>
      </c>
      <c r="D97" s="104">
        <f>D96+D68+D66</f>
        <v>3172</v>
      </c>
      <c r="E97" s="104">
        <f>E96+E68+E66</f>
        <v>8837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875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868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870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zoomScale="75" zoomScaleNormal="75" workbookViewId="0">
      <selection activeCell="A30" sqref="A30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42735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/>
      <c r="D12" s="98"/>
      <c r="E12" s="98"/>
      <c r="F12" s="98"/>
      <c r="G12" s="98"/>
      <c r="H12" s="98"/>
      <c r="I12" s="434">
        <f>F12+G12-H12</f>
        <v>0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875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866</v>
      </c>
      <c r="F31" s="520"/>
      <c r="G31" s="520"/>
      <c r="H31" s="520"/>
      <c r="I31" s="520" t="s">
        <v>869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topLeftCell="A142" zoomScale="75" workbookViewId="0">
      <selection activeCell="A159" sqref="A159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42735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>
        <v>1</v>
      </c>
      <c r="B12" s="37"/>
      <c r="C12" s="440"/>
      <c r="D12" s="440"/>
      <c r="E12" s="440"/>
      <c r="F12" s="442">
        <f>C12-E12</f>
        <v>0</v>
      </c>
    </row>
    <row r="13" spans="1:15">
      <c r="A13" s="36">
        <v>2</v>
      </c>
      <c r="B13" s="37"/>
      <c r="C13" s="440"/>
      <c r="D13" s="440"/>
      <c r="E13" s="440"/>
      <c r="F13" s="442">
        <f t="shared" ref="F13:F26" si="0">C13-E13</f>
        <v>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0</v>
      </c>
      <c r="D27" s="429"/>
      <c r="E27" s="429">
        <f>SUM(E12:E26)</f>
        <v>0</v>
      </c>
      <c r="F27" s="441">
        <f>SUM(F12:F26)</f>
        <v>0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0</v>
      </c>
      <c r="D79" s="429"/>
      <c r="E79" s="429">
        <f>E78+E61+E44+E27</f>
        <v>0</v>
      </c>
      <c r="F79" s="441">
        <f>F78+F61+F44+F27</f>
        <v>0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875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867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871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622047244094491" right="0.23622047244094491" top="0.23622047244094491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2017-04-11T13:34:14Z</cp:lastPrinted>
  <dcterms:created xsi:type="dcterms:W3CDTF">2000-06-29T12:02:40Z</dcterms:created>
  <dcterms:modified xsi:type="dcterms:W3CDTF">2017-04-11T13:35:23Z</dcterms:modified>
</cp:coreProperties>
</file>